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115" windowHeight="8010" activeTab="3"/>
  </bookViews>
  <sheets>
    <sheet name="AR INDONESIA" sheetId="1" r:id="rId1"/>
    <sheet name="AR FILIPINA" sheetId="2" r:id="rId2"/>
    <sheet name="AR MALAYSIA" sheetId="3" r:id="rId3"/>
    <sheet name="Sheet1" sheetId="4" r:id="rId4"/>
    <sheet name="Sheet2" sheetId="5" r:id="rId5"/>
    <sheet name="Sheet3" sheetId="6" r:id="rId6"/>
  </sheets>
  <calcPr calcId="124519"/>
</workbook>
</file>

<file path=xl/calcChain.xml><?xml version="1.0" encoding="utf-8"?>
<calcChain xmlns="http://schemas.openxmlformats.org/spreadsheetml/2006/main">
  <c r="N3" i="4"/>
  <c r="M3"/>
  <c r="L4"/>
  <c r="L5"/>
  <c r="L20" s="1"/>
  <c r="L6"/>
  <c r="L7"/>
  <c r="L8"/>
  <c r="L9"/>
  <c r="L10"/>
  <c r="L11"/>
  <c r="L12"/>
  <c r="L13"/>
  <c r="L14"/>
  <c r="L15"/>
  <c r="L16"/>
  <c r="L17"/>
  <c r="L18"/>
  <c r="L19"/>
  <c r="L3"/>
  <c r="I3"/>
  <c r="H3"/>
  <c r="G4"/>
  <c r="G20" s="1"/>
  <c r="G5"/>
  <c r="G6"/>
  <c r="G7"/>
  <c r="G8"/>
  <c r="G9"/>
  <c r="G10"/>
  <c r="G11"/>
  <c r="G12"/>
  <c r="G13"/>
  <c r="G14"/>
  <c r="G15"/>
  <c r="G16"/>
  <c r="G17"/>
  <c r="G18"/>
  <c r="G19"/>
  <c r="G3"/>
  <c r="K26" i="3"/>
  <c r="N5" i="4" s="1"/>
  <c r="K27" i="3"/>
  <c r="N6" i="4" s="1"/>
  <c r="K28" i="3"/>
  <c r="N7" i="4" s="1"/>
  <c r="K29" i="3"/>
  <c r="N8" i="4" s="1"/>
  <c r="K30" i="3"/>
  <c r="N9" i="4" s="1"/>
  <c r="K31" i="3"/>
  <c r="N10" i="4" s="1"/>
  <c r="K32" i="3"/>
  <c r="N11" i="4" s="1"/>
  <c r="K33" i="3"/>
  <c r="N12" i="4" s="1"/>
  <c r="K34" i="3"/>
  <c r="N13" i="4" s="1"/>
  <c r="K35" i="3"/>
  <c r="N14" i="4" s="1"/>
  <c r="K36" i="3"/>
  <c r="N15" i="4" s="1"/>
  <c r="K37" i="3"/>
  <c r="N16" i="4" s="1"/>
  <c r="K38" i="3"/>
  <c r="N17" i="4" s="1"/>
  <c r="K39" i="3"/>
  <c r="N18" i="4" s="1"/>
  <c r="K40" i="3"/>
  <c r="N19" i="4" s="1"/>
  <c r="K25" i="3"/>
  <c r="N4" i="4" s="1"/>
  <c r="N20" s="1"/>
  <c r="K5" i="3"/>
  <c r="I5" i="4" s="1"/>
  <c r="K6" i="3"/>
  <c r="I6" i="4" s="1"/>
  <c r="K7" i="3"/>
  <c r="I7" i="4" s="1"/>
  <c r="K8" i="3"/>
  <c r="I8" i="4" s="1"/>
  <c r="K9" i="3"/>
  <c r="I9" i="4" s="1"/>
  <c r="K10" i="3"/>
  <c r="I10" i="4" s="1"/>
  <c r="K11" i="3"/>
  <c r="I11" i="4" s="1"/>
  <c r="K12" i="3"/>
  <c r="I12" i="4" s="1"/>
  <c r="K13" i="3"/>
  <c r="I13" i="4" s="1"/>
  <c r="K14" i="3"/>
  <c r="I14" i="4" s="1"/>
  <c r="K15" i="3"/>
  <c r="I15" i="4" s="1"/>
  <c r="K16" i="3"/>
  <c r="I16" i="4" s="1"/>
  <c r="K17" i="3"/>
  <c r="I17" i="4" s="1"/>
  <c r="K18" i="3"/>
  <c r="I18" i="4" s="1"/>
  <c r="K19" i="3"/>
  <c r="I19" i="4" s="1"/>
  <c r="K4" i="3"/>
  <c r="I4" i="4" s="1"/>
  <c r="I20" s="1"/>
  <c r="G24" i="3"/>
  <c r="F24"/>
  <c r="B42"/>
  <c r="H40"/>
  <c r="I40" s="1"/>
  <c r="J40" s="1"/>
  <c r="E40"/>
  <c r="D40"/>
  <c r="H39"/>
  <c r="E39"/>
  <c r="D39"/>
  <c r="H38"/>
  <c r="E38"/>
  <c r="D38"/>
  <c r="H37"/>
  <c r="E37"/>
  <c r="D37"/>
  <c r="H36"/>
  <c r="I36" s="1"/>
  <c r="J36" s="1"/>
  <c r="E36"/>
  <c r="D36"/>
  <c r="H35"/>
  <c r="E35"/>
  <c r="D35"/>
  <c r="H34"/>
  <c r="E34"/>
  <c r="D34"/>
  <c r="H33"/>
  <c r="E33"/>
  <c r="D33"/>
  <c r="H32"/>
  <c r="I32" s="1"/>
  <c r="J32" s="1"/>
  <c r="E32"/>
  <c r="D32"/>
  <c r="H31"/>
  <c r="E31"/>
  <c r="D31"/>
  <c r="H30"/>
  <c r="E30"/>
  <c r="D30"/>
  <c r="H29"/>
  <c r="E29"/>
  <c r="D29"/>
  <c r="H28"/>
  <c r="E28"/>
  <c r="D28"/>
  <c r="H27"/>
  <c r="E27"/>
  <c r="D27"/>
  <c r="H26"/>
  <c r="E26"/>
  <c r="D26"/>
  <c r="H25"/>
  <c r="E25"/>
  <c r="D25"/>
  <c r="E24"/>
  <c r="E42" s="1"/>
  <c r="D24"/>
  <c r="G3"/>
  <c r="F3"/>
  <c r="K27" i="2"/>
  <c r="M5" i="4" s="1"/>
  <c r="K28" i="2"/>
  <c r="M6" i="4" s="1"/>
  <c r="K29" i="2"/>
  <c r="M7" i="4" s="1"/>
  <c r="K30" i="2"/>
  <c r="M8" i="4" s="1"/>
  <c r="K31" i="2"/>
  <c r="M9" i="4" s="1"/>
  <c r="K32" i="2"/>
  <c r="M10" i="4" s="1"/>
  <c r="K33" i="2"/>
  <c r="M11" i="4" s="1"/>
  <c r="K34" i="2"/>
  <c r="M12" i="4" s="1"/>
  <c r="K35" i="2"/>
  <c r="M13" i="4" s="1"/>
  <c r="K36" i="2"/>
  <c r="M14" i="4" s="1"/>
  <c r="K37" i="2"/>
  <c r="M15" i="4" s="1"/>
  <c r="K38" i="2"/>
  <c r="M16" i="4" s="1"/>
  <c r="K39" i="2"/>
  <c r="M17" i="4" s="1"/>
  <c r="K40" i="2"/>
  <c r="M18" i="4" s="1"/>
  <c r="K41" i="2"/>
  <c r="M19" i="4" s="1"/>
  <c r="K26" i="2"/>
  <c r="M4" i="4" s="1"/>
  <c r="K5" i="2"/>
  <c r="H5" i="4" s="1"/>
  <c r="K6" i="2"/>
  <c r="H6" i="4" s="1"/>
  <c r="K7" i="2"/>
  <c r="H7" i="4" s="1"/>
  <c r="K8" i="2"/>
  <c r="H8" i="4" s="1"/>
  <c r="K9" i="2"/>
  <c r="H9" i="4" s="1"/>
  <c r="K10" i="2"/>
  <c r="H10" i="4" s="1"/>
  <c r="K11" i="2"/>
  <c r="H11" i="4" s="1"/>
  <c r="K12" i="2"/>
  <c r="H12" i="4" s="1"/>
  <c r="K13" i="2"/>
  <c r="H13" i="4" s="1"/>
  <c r="K14" i="2"/>
  <c r="H14" i="4" s="1"/>
  <c r="K15" i="2"/>
  <c r="H15" i="4" s="1"/>
  <c r="K16" i="2"/>
  <c r="H16" i="4" s="1"/>
  <c r="K17" i="2"/>
  <c r="H17" i="4" s="1"/>
  <c r="K18" i="2"/>
  <c r="H18" i="4" s="1"/>
  <c r="K19" i="2"/>
  <c r="H19" i="4" s="1"/>
  <c r="K4" i="2"/>
  <c r="H4" i="4" s="1"/>
  <c r="G25" i="2"/>
  <c r="F25"/>
  <c r="G3"/>
  <c r="F3"/>
  <c r="B21"/>
  <c r="E21" i="3"/>
  <c r="B21"/>
  <c r="H19"/>
  <c r="E19"/>
  <c r="D19"/>
  <c r="H18"/>
  <c r="E18"/>
  <c r="D18"/>
  <c r="H17"/>
  <c r="E17"/>
  <c r="D17"/>
  <c r="H16"/>
  <c r="E16"/>
  <c r="D16"/>
  <c r="H15"/>
  <c r="E15"/>
  <c r="D15"/>
  <c r="H14"/>
  <c r="E14"/>
  <c r="D14"/>
  <c r="H13"/>
  <c r="E13"/>
  <c r="D13"/>
  <c r="H12"/>
  <c r="E12"/>
  <c r="D12"/>
  <c r="H11"/>
  <c r="E11"/>
  <c r="D11"/>
  <c r="H10"/>
  <c r="E10"/>
  <c r="D10"/>
  <c r="H9"/>
  <c r="E9"/>
  <c r="D9"/>
  <c r="H8"/>
  <c r="E8"/>
  <c r="D8"/>
  <c r="H7"/>
  <c r="E7"/>
  <c r="D7"/>
  <c r="H6"/>
  <c r="E6"/>
  <c r="D6"/>
  <c r="H5"/>
  <c r="E5"/>
  <c r="D5"/>
  <c r="H4"/>
  <c r="E4"/>
  <c r="D4"/>
  <c r="E3"/>
  <c r="D3"/>
  <c r="D21" s="1"/>
  <c r="B43" i="2"/>
  <c r="H41"/>
  <c r="I41" s="1"/>
  <c r="J41" s="1"/>
  <c r="E41"/>
  <c r="D41"/>
  <c r="H40"/>
  <c r="E40"/>
  <c r="D40"/>
  <c r="H39"/>
  <c r="I40" s="1"/>
  <c r="J40" s="1"/>
  <c r="E39"/>
  <c r="D39"/>
  <c r="H38"/>
  <c r="E38"/>
  <c r="D38"/>
  <c r="H37"/>
  <c r="I38" s="1"/>
  <c r="J38" s="1"/>
  <c r="E37"/>
  <c r="D37"/>
  <c r="H36"/>
  <c r="E36"/>
  <c r="D36"/>
  <c r="H35"/>
  <c r="I36" s="1"/>
  <c r="J36" s="1"/>
  <c r="E35"/>
  <c r="D35"/>
  <c r="H34"/>
  <c r="E34"/>
  <c r="D34"/>
  <c r="H33"/>
  <c r="I34" s="1"/>
  <c r="J34" s="1"/>
  <c r="E33"/>
  <c r="D33"/>
  <c r="H32"/>
  <c r="I33" s="1"/>
  <c r="J33" s="1"/>
  <c r="E32"/>
  <c r="D32"/>
  <c r="H31"/>
  <c r="E31"/>
  <c r="D31"/>
  <c r="H30"/>
  <c r="E30"/>
  <c r="D30"/>
  <c r="H29"/>
  <c r="I30" s="1"/>
  <c r="J30" s="1"/>
  <c r="E29"/>
  <c r="D29"/>
  <c r="H28"/>
  <c r="I29" s="1"/>
  <c r="J29" s="1"/>
  <c r="E28"/>
  <c r="D28"/>
  <c r="H27"/>
  <c r="E27"/>
  <c r="D27"/>
  <c r="H26"/>
  <c r="E26"/>
  <c r="D26"/>
  <c r="E25"/>
  <c r="E43" s="1"/>
  <c r="D25"/>
  <c r="D43" s="1"/>
  <c r="H19"/>
  <c r="E19"/>
  <c r="D19"/>
  <c r="H18"/>
  <c r="E18"/>
  <c r="D18"/>
  <c r="H17"/>
  <c r="E17"/>
  <c r="D17"/>
  <c r="H16"/>
  <c r="E16"/>
  <c r="D16"/>
  <c r="H15"/>
  <c r="E15"/>
  <c r="D15"/>
  <c r="H14"/>
  <c r="E14"/>
  <c r="D14"/>
  <c r="H13"/>
  <c r="E13"/>
  <c r="D13"/>
  <c r="H12"/>
  <c r="I12" s="1"/>
  <c r="J12" s="1"/>
  <c r="E12"/>
  <c r="D12"/>
  <c r="H11"/>
  <c r="E11"/>
  <c r="D11"/>
  <c r="H10"/>
  <c r="E10"/>
  <c r="D10"/>
  <c r="H9"/>
  <c r="E9"/>
  <c r="D9"/>
  <c r="H8"/>
  <c r="I8" s="1"/>
  <c r="J8" s="1"/>
  <c r="E8"/>
  <c r="D8"/>
  <c r="H7"/>
  <c r="E7"/>
  <c r="D7"/>
  <c r="H6"/>
  <c r="E6"/>
  <c r="D6"/>
  <c r="H5"/>
  <c r="I5" s="1"/>
  <c r="J5" s="1"/>
  <c r="E5"/>
  <c r="D5"/>
  <c r="H4"/>
  <c r="E4"/>
  <c r="D4"/>
  <c r="E3"/>
  <c r="E21" s="1"/>
  <c r="D3"/>
  <c r="K6" i="1"/>
  <c r="K7"/>
  <c r="K8"/>
  <c r="K9"/>
  <c r="K10"/>
  <c r="K11"/>
  <c r="K12"/>
  <c r="K13"/>
  <c r="K14"/>
  <c r="K15"/>
  <c r="K16"/>
  <c r="K17"/>
  <c r="K18"/>
  <c r="K19"/>
  <c r="K20"/>
  <c r="K5"/>
  <c r="G26"/>
  <c r="F26"/>
  <c r="B44"/>
  <c r="H42"/>
  <c r="E42"/>
  <c r="D42"/>
  <c r="H41"/>
  <c r="E41"/>
  <c r="D41"/>
  <c r="H40"/>
  <c r="E40"/>
  <c r="D40"/>
  <c r="H39"/>
  <c r="E39"/>
  <c r="D39"/>
  <c r="H38"/>
  <c r="E38"/>
  <c r="D38"/>
  <c r="H37"/>
  <c r="E37"/>
  <c r="D37"/>
  <c r="H36"/>
  <c r="E36"/>
  <c r="D36"/>
  <c r="H35"/>
  <c r="E35"/>
  <c r="D35"/>
  <c r="H34"/>
  <c r="E34"/>
  <c r="D34"/>
  <c r="H33"/>
  <c r="E33"/>
  <c r="D33"/>
  <c r="H32"/>
  <c r="E32"/>
  <c r="D32"/>
  <c r="H31"/>
  <c r="E31"/>
  <c r="D31"/>
  <c r="H30"/>
  <c r="E30"/>
  <c r="D30"/>
  <c r="H29"/>
  <c r="E29"/>
  <c r="D29"/>
  <c r="H28"/>
  <c r="I28" s="1"/>
  <c r="J28" s="1"/>
  <c r="K28" s="1"/>
  <c r="E28"/>
  <c r="D28"/>
  <c r="H27"/>
  <c r="E27"/>
  <c r="D27"/>
  <c r="E26"/>
  <c r="E44" s="1"/>
  <c r="D26"/>
  <c r="D44" s="1"/>
  <c r="G4"/>
  <c r="F4"/>
  <c r="D22"/>
  <c r="B22"/>
  <c r="H20"/>
  <c r="E20"/>
  <c r="D20"/>
  <c r="H19"/>
  <c r="E19"/>
  <c r="D19"/>
  <c r="H18"/>
  <c r="E18"/>
  <c r="D18"/>
  <c r="H17"/>
  <c r="E17"/>
  <c r="D17"/>
  <c r="H16"/>
  <c r="E16"/>
  <c r="D16"/>
  <c r="H15"/>
  <c r="E15"/>
  <c r="D15"/>
  <c r="H14"/>
  <c r="E14"/>
  <c r="D14"/>
  <c r="H13"/>
  <c r="E13"/>
  <c r="D13"/>
  <c r="H12"/>
  <c r="E12"/>
  <c r="D12"/>
  <c r="H11"/>
  <c r="E11"/>
  <c r="D11"/>
  <c r="H10"/>
  <c r="E10"/>
  <c r="D10"/>
  <c r="H9"/>
  <c r="E9"/>
  <c r="D9"/>
  <c r="H8"/>
  <c r="E8"/>
  <c r="D8"/>
  <c r="H7"/>
  <c r="E7"/>
  <c r="D7"/>
  <c r="H6"/>
  <c r="E6"/>
  <c r="D6"/>
  <c r="H5"/>
  <c r="E5"/>
  <c r="D5"/>
  <c r="H4"/>
  <c r="I4" s="1"/>
  <c r="J4" s="1"/>
  <c r="E4"/>
  <c r="E22" s="1"/>
  <c r="D4"/>
  <c r="AA6"/>
  <c r="AC2"/>
  <c r="R28"/>
  <c r="R29"/>
  <c r="R30"/>
  <c r="R31"/>
  <c r="R32"/>
  <c r="R33"/>
  <c r="R34"/>
  <c r="R35"/>
  <c r="R36"/>
  <c r="R37"/>
  <c r="R38"/>
  <c r="R39"/>
  <c r="R40"/>
  <c r="R41"/>
  <c r="R42"/>
  <c r="R43"/>
  <c r="R27"/>
  <c r="P45"/>
  <c r="T27" s="1"/>
  <c r="V43"/>
  <c r="W43" s="1"/>
  <c r="X43" s="1"/>
  <c r="S43"/>
  <c r="V42"/>
  <c r="S42"/>
  <c r="V41"/>
  <c r="W41" s="1"/>
  <c r="X41" s="1"/>
  <c r="S41"/>
  <c r="V40"/>
  <c r="S40"/>
  <c r="V39"/>
  <c r="W39" s="1"/>
  <c r="X39" s="1"/>
  <c r="S39"/>
  <c r="V38"/>
  <c r="S38"/>
  <c r="V37"/>
  <c r="S37"/>
  <c r="V36"/>
  <c r="S36"/>
  <c r="V35"/>
  <c r="S35"/>
  <c r="V34"/>
  <c r="S34"/>
  <c r="V33"/>
  <c r="S33"/>
  <c r="V32"/>
  <c r="S32"/>
  <c r="V31"/>
  <c r="S31"/>
  <c r="V30"/>
  <c r="S30"/>
  <c r="V29"/>
  <c r="S29"/>
  <c r="V28"/>
  <c r="S28"/>
  <c r="S27"/>
  <c r="S45" s="1"/>
  <c r="Z22"/>
  <c r="Z16"/>
  <c r="Z17"/>
  <c r="Z18"/>
  <c r="Z19"/>
  <c r="Z20"/>
  <c r="Z5"/>
  <c r="Y22"/>
  <c r="Y16"/>
  <c r="Y17"/>
  <c r="Y18"/>
  <c r="Y19"/>
  <c r="Y20"/>
  <c r="Y7"/>
  <c r="Y6"/>
  <c r="Y5"/>
  <c r="X6"/>
  <c r="X7"/>
  <c r="X8"/>
  <c r="X9"/>
  <c r="X10"/>
  <c r="X11"/>
  <c r="X12"/>
  <c r="X13"/>
  <c r="X14"/>
  <c r="X15"/>
  <c r="X16"/>
  <c r="X17"/>
  <c r="X18"/>
  <c r="X19"/>
  <c r="X20"/>
  <c r="X5"/>
  <c r="X4"/>
  <c r="W12"/>
  <c r="W11"/>
  <c r="W10"/>
  <c r="W9"/>
  <c r="W8"/>
  <c r="W7"/>
  <c r="W6"/>
  <c r="W5"/>
  <c r="W4"/>
  <c r="V20"/>
  <c r="V19"/>
  <c r="V18"/>
  <c r="V17"/>
  <c r="V16"/>
  <c r="V15"/>
  <c r="V14"/>
  <c r="V13"/>
  <c r="V12"/>
  <c r="V11"/>
  <c r="V10"/>
  <c r="V9"/>
  <c r="V8"/>
  <c r="V7"/>
  <c r="V6"/>
  <c r="V5"/>
  <c r="V4"/>
  <c r="AC1"/>
  <c r="U22"/>
  <c r="T22"/>
  <c r="R22"/>
  <c r="U7"/>
  <c r="U8"/>
  <c r="U9"/>
  <c r="U10"/>
  <c r="U11"/>
  <c r="U12"/>
  <c r="U13"/>
  <c r="U14"/>
  <c r="U15"/>
  <c r="U16"/>
  <c r="U17"/>
  <c r="U18"/>
  <c r="U19"/>
  <c r="U20"/>
  <c r="U6"/>
  <c r="U5"/>
  <c r="U4"/>
  <c r="T7"/>
  <c r="T8"/>
  <c r="T9"/>
  <c r="T10"/>
  <c r="T11"/>
  <c r="T12"/>
  <c r="T13"/>
  <c r="T14"/>
  <c r="T15"/>
  <c r="T16"/>
  <c r="T17"/>
  <c r="T18"/>
  <c r="T19"/>
  <c r="T20"/>
  <c r="T6"/>
  <c r="T5"/>
  <c r="T4"/>
  <c r="H20" i="4" l="1"/>
  <c r="M20"/>
  <c r="I34" i="3"/>
  <c r="J34" s="1"/>
  <c r="I38"/>
  <c r="J38" s="1"/>
  <c r="I29"/>
  <c r="J29" s="1"/>
  <c r="I33"/>
  <c r="J33" s="1"/>
  <c r="I37"/>
  <c r="J37" s="1"/>
  <c r="I27"/>
  <c r="J27" s="1"/>
  <c r="I31"/>
  <c r="J31" s="1"/>
  <c r="I35"/>
  <c r="J35" s="1"/>
  <c r="I39"/>
  <c r="J39" s="1"/>
  <c r="D42"/>
  <c r="H24"/>
  <c r="I26"/>
  <c r="J26" s="1"/>
  <c r="I28"/>
  <c r="J28" s="1"/>
  <c r="I30"/>
  <c r="J30" s="1"/>
  <c r="I6"/>
  <c r="J6" s="1"/>
  <c r="I10"/>
  <c r="J10" s="1"/>
  <c r="I14"/>
  <c r="J14" s="1"/>
  <c r="I18"/>
  <c r="J18" s="1"/>
  <c r="I5"/>
  <c r="J5" s="1"/>
  <c r="I9"/>
  <c r="J9" s="1"/>
  <c r="I13"/>
  <c r="J13" s="1"/>
  <c r="I17"/>
  <c r="J17" s="1"/>
  <c r="I8"/>
  <c r="J8" s="1"/>
  <c r="I12"/>
  <c r="J12" s="1"/>
  <c r="I16"/>
  <c r="J16" s="1"/>
  <c r="I7"/>
  <c r="J7" s="1"/>
  <c r="I11"/>
  <c r="J11" s="1"/>
  <c r="I15"/>
  <c r="J15" s="1"/>
  <c r="I19"/>
  <c r="J19" s="1"/>
  <c r="I27" i="2"/>
  <c r="J27" s="1"/>
  <c r="I39"/>
  <c r="J39" s="1"/>
  <c r="I32"/>
  <c r="J32" s="1"/>
  <c r="I28"/>
  <c r="J28" s="1"/>
  <c r="I31"/>
  <c r="J31" s="1"/>
  <c r="I37"/>
  <c r="J37" s="1"/>
  <c r="I16"/>
  <c r="J16" s="1"/>
  <c r="I11"/>
  <c r="J11" s="1"/>
  <c r="I19"/>
  <c r="J19" s="1"/>
  <c r="I6"/>
  <c r="J6" s="1"/>
  <c r="I13"/>
  <c r="J13" s="1"/>
  <c r="I14"/>
  <c r="J14" s="1"/>
  <c r="I7"/>
  <c r="J7" s="1"/>
  <c r="I15"/>
  <c r="J15" s="1"/>
  <c r="I9"/>
  <c r="J9" s="1"/>
  <c r="I10"/>
  <c r="J10" s="1"/>
  <c r="I17"/>
  <c r="J17" s="1"/>
  <c r="I18"/>
  <c r="J18" s="1"/>
  <c r="H3" i="3"/>
  <c r="I3" s="1"/>
  <c r="J3" s="1"/>
  <c r="K3" s="1"/>
  <c r="D21" i="2"/>
  <c r="H25"/>
  <c r="I35"/>
  <c r="J35" s="1"/>
  <c r="H3"/>
  <c r="I31" i="1"/>
  <c r="J31" s="1"/>
  <c r="K31" s="1"/>
  <c r="I35"/>
  <c r="J35" s="1"/>
  <c r="K35" s="1"/>
  <c r="I39"/>
  <c r="J39" s="1"/>
  <c r="K39" s="1"/>
  <c r="I29"/>
  <c r="J29" s="1"/>
  <c r="K29" s="1"/>
  <c r="I33"/>
  <c r="J33" s="1"/>
  <c r="K33" s="1"/>
  <c r="I41"/>
  <c r="J41" s="1"/>
  <c r="K41" s="1"/>
  <c r="I32"/>
  <c r="J32" s="1"/>
  <c r="K32" s="1"/>
  <c r="I36"/>
  <c r="J36" s="1"/>
  <c r="K36" s="1"/>
  <c r="I40"/>
  <c r="J40" s="1"/>
  <c r="K40" s="1"/>
  <c r="I37"/>
  <c r="J37" s="1"/>
  <c r="K37" s="1"/>
  <c r="I30"/>
  <c r="J30" s="1"/>
  <c r="K30" s="1"/>
  <c r="I34"/>
  <c r="J34" s="1"/>
  <c r="K34" s="1"/>
  <c r="I38"/>
  <c r="J38" s="1"/>
  <c r="K38" s="1"/>
  <c r="I42"/>
  <c r="J42" s="1"/>
  <c r="K42" s="1"/>
  <c r="H26"/>
  <c r="I26" s="1"/>
  <c r="J26" s="1"/>
  <c r="K26" s="1"/>
  <c r="I27"/>
  <c r="K4"/>
  <c r="I17"/>
  <c r="J17" s="1"/>
  <c r="I15"/>
  <c r="J15" s="1"/>
  <c r="I19"/>
  <c r="J19" s="1"/>
  <c r="I5"/>
  <c r="J5" s="1"/>
  <c r="I18"/>
  <c r="J18" s="1"/>
  <c r="I20"/>
  <c r="J20" s="1"/>
  <c r="I6"/>
  <c r="J6" s="1"/>
  <c r="I7"/>
  <c r="J7" s="1"/>
  <c r="I8"/>
  <c r="J8" s="1"/>
  <c r="I9"/>
  <c r="J9" s="1"/>
  <c r="I10"/>
  <c r="J10" s="1"/>
  <c r="I11"/>
  <c r="J11" s="1"/>
  <c r="I12"/>
  <c r="J12" s="1"/>
  <c r="I13"/>
  <c r="J13" s="1"/>
  <c r="I14"/>
  <c r="J14" s="1"/>
  <c r="I16"/>
  <c r="J16" s="1"/>
  <c r="W32"/>
  <c r="X32" s="1"/>
  <c r="Y32" s="1"/>
  <c r="W31"/>
  <c r="X31" s="1"/>
  <c r="Y31" s="1"/>
  <c r="W33"/>
  <c r="X33" s="1"/>
  <c r="Y33" s="1"/>
  <c r="R45"/>
  <c r="U27" s="1"/>
  <c r="V27" s="1"/>
  <c r="W27" s="1"/>
  <c r="X27" s="1"/>
  <c r="Y27" s="1"/>
  <c r="AA18"/>
  <c r="Y41"/>
  <c r="W29"/>
  <c r="X29" s="1"/>
  <c r="Y29" s="1"/>
  <c r="W30"/>
  <c r="X30" s="1"/>
  <c r="Y30" s="1"/>
  <c r="W34"/>
  <c r="X34" s="1"/>
  <c r="Y34" s="1"/>
  <c r="W35"/>
  <c r="X35" s="1"/>
  <c r="Y35" s="1"/>
  <c r="W36"/>
  <c r="X36" s="1"/>
  <c r="Y36" s="1"/>
  <c r="W42"/>
  <c r="X42" s="1"/>
  <c r="AA20"/>
  <c r="Y43"/>
  <c r="W37"/>
  <c r="X37" s="1"/>
  <c r="Y37" s="1"/>
  <c r="W38"/>
  <c r="X38" s="1"/>
  <c r="Y38" s="1"/>
  <c r="AA16"/>
  <c r="Y39"/>
  <c r="W40"/>
  <c r="X40" s="1"/>
  <c r="I24" i="3" l="1"/>
  <c r="J24" s="1"/>
  <c r="K24" s="1"/>
  <c r="I25"/>
  <c r="I4"/>
  <c r="J4" s="1"/>
  <c r="I26" i="2"/>
  <c r="I25"/>
  <c r="J25" s="1"/>
  <c r="K25" s="1"/>
  <c r="I4"/>
  <c r="I3"/>
  <c r="J3" s="1"/>
  <c r="K3" s="1"/>
  <c r="I44" i="1"/>
  <c r="J27"/>
  <c r="I22"/>
  <c r="K22"/>
  <c r="J22"/>
  <c r="W28"/>
  <c r="X28" s="1"/>
  <c r="AA5" s="1"/>
  <c r="AA19"/>
  <c r="Y42"/>
  <c r="Y40"/>
  <c r="AA17"/>
  <c r="I42" i="3" l="1"/>
  <c r="J25"/>
  <c r="I21"/>
  <c r="J21"/>
  <c r="I43" i="2"/>
  <c r="J26"/>
  <c r="I21"/>
  <c r="J4"/>
  <c r="J44" i="1"/>
  <c r="K44"/>
  <c r="W45"/>
  <c r="Y28"/>
  <c r="Y45" s="1"/>
  <c r="X45"/>
  <c r="J42" i="3" l="1"/>
  <c r="K42"/>
  <c r="J43" i="2"/>
  <c r="K43"/>
  <c r="J21"/>
  <c r="K21"/>
  <c r="C17" i="6"/>
  <c r="B17"/>
  <c r="N5" s="1"/>
  <c r="H14"/>
  <c r="E14"/>
  <c r="D14"/>
  <c r="H13"/>
  <c r="I14" s="1"/>
  <c r="J14" s="1"/>
  <c r="E13"/>
  <c r="D13"/>
  <c r="H12"/>
  <c r="E12"/>
  <c r="D12"/>
  <c r="H11"/>
  <c r="E11"/>
  <c r="D11"/>
  <c r="H10"/>
  <c r="I11" s="1"/>
  <c r="J11" s="1"/>
  <c r="E10"/>
  <c r="D10"/>
  <c r="H9"/>
  <c r="I10" s="1"/>
  <c r="J10" s="1"/>
  <c r="E9"/>
  <c r="D9"/>
  <c r="H8"/>
  <c r="I8" s="1"/>
  <c r="J8" s="1"/>
  <c r="E8"/>
  <c r="D8"/>
  <c r="J7"/>
  <c r="I7"/>
  <c r="H7"/>
  <c r="E7"/>
  <c r="D7"/>
  <c r="J6"/>
  <c r="I6"/>
  <c r="H6"/>
  <c r="E6"/>
  <c r="D6"/>
  <c r="H5"/>
  <c r="E5"/>
  <c r="D5"/>
  <c r="H4"/>
  <c r="I5" s="1"/>
  <c r="E4"/>
  <c r="E17" s="1"/>
  <c r="D4"/>
  <c r="D4" i="5"/>
  <c r="D3"/>
  <c r="D2"/>
  <c r="Q25" i="4"/>
  <c r="Q26"/>
  <c r="Q24"/>
  <c r="L26"/>
  <c r="L25"/>
  <c r="K26"/>
  <c r="K27"/>
  <c r="L27"/>
  <c r="K25"/>
  <c r="O20" i="3"/>
  <c r="L24"/>
  <c r="O3"/>
  <c r="L3"/>
  <c r="L25" i="2"/>
  <c r="N20"/>
  <c r="L3"/>
  <c r="N4"/>
  <c r="AB19" i="1"/>
  <c r="M22"/>
  <c r="K9" i="6"/>
  <c r="K5"/>
  <c r="O21" i="3" l="1"/>
  <c r="B8" i="4"/>
  <c r="B4"/>
  <c r="Z7" i="1"/>
  <c r="AA7" s="1"/>
  <c r="Y11"/>
  <c r="Z11" s="1"/>
  <c r="AA11" s="1"/>
  <c r="Y9"/>
  <c r="Z9" s="1"/>
  <c r="L32" i="3"/>
  <c r="L36"/>
  <c r="L9" i="2"/>
  <c r="C8" i="4" s="1"/>
  <c r="I12" i="6"/>
  <c r="J12" s="1"/>
  <c r="D17"/>
  <c r="N6" s="1"/>
  <c r="J5"/>
  <c r="I13"/>
  <c r="J13" s="1"/>
  <c r="I9"/>
  <c r="J9" s="1"/>
  <c r="L9" s="1"/>
  <c r="S3" i="3"/>
  <c r="N5" i="2"/>
  <c r="AB20" i="1"/>
  <c r="Y13"/>
  <c r="Z13" s="1"/>
  <c r="Y14"/>
  <c r="Z14" s="1"/>
  <c r="Y15"/>
  <c r="Z15" s="1"/>
  <c r="AA15" s="1"/>
  <c r="Y4"/>
  <c r="Z6"/>
  <c r="Y8"/>
  <c r="Z8" s="1"/>
  <c r="Y10"/>
  <c r="Z10" s="1"/>
  <c r="Y12"/>
  <c r="Z12" s="1"/>
  <c r="B14" i="4"/>
  <c r="M23" i="1"/>
  <c r="B7" i="4"/>
  <c r="N6" i="1"/>
  <c r="N21" i="2" l="1"/>
  <c r="L5"/>
  <c r="C4" i="4" s="1"/>
  <c r="L9" i="3"/>
  <c r="D8" i="4" s="1"/>
  <c r="L5" i="3"/>
  <c r="D4" i="4" s="1"/>
  <c r="L6" i="2"/>
  <c r="C5" i="4" s="1"/>
  <c r="K6" i="6"/>
  <c r="L6" i="3"/>
  <c r="D5" i="4" s="1"/>
  <c r="L14" i="2"/>
  <c r="C13" i="4" s="1"/>
  <c r="K14" i="6"/>
  <c r="L14" s="1"/>
  <c r="L14" i="3"/>
  <c r="D13" i="4" s="1"/>
  <c r="K13" i="6"/>
  <c r="L13" i="3"/>
  <c r="D12" i="4" s="1"/>
  <c r="L13" i="2"/>
  <c r="C12" i="4" s="1"/>
  <c r="K7" i="6"/>
  <c r="L7" s="1"/>
  <c r="L7" i="2"/>
  <c r="C6" i="4" s="1"/>
  <c r="B5"/>
  <c r="B12"/>
  <c r="L10" i="2"/>
  <c r="C9" i="4" s="1"/>
  <c r="K10" i="6"/>
  <c r="L10" s="1"/>
  <c r="L10" i="3"/>
  <c r="D9" i="4" s="1"/>
  <c r="L13" i="6"/>
  <c r="B19" i="4"/>
  <c r="L15" i="2"/>
  <c r="C14" i="4" s="1"/>
  <c r="K8" i="6"/>
  <c r="L8" s="1"/>
  <c r="L8" i="3"/>
  <c r="D7" i="4" s="1"/>
  <c r="L8" i="2"/>
  <c r="C7" i="4" s="1"/>
  <c r="K12" i="6"/>
  <c r="L12" s="1"/>
  <c r="L12" i="3"/>
  <c r="D11" i="4" s="1"/>
  <c r="L12" i="2"/>
  <c r="C11" i="4" s="1"/>
  <c r="K4" i="6"/>
  <c r="L4" s="1"/>
  <c r="K11"/>
  <c r="L11" s="1"/>
  <c r="L11" i="3"/>
  <c r="D10" i="4" s="1"/>
  <c r="L11" i="2"/>
  <c r="C10" i="4" s="1"/>
  <c r="L7" i="3"/>
  <c r="D6" i="4" s="1"/>
  <c r="L33" i="2"/>
  <c r="B13" i="4"/>
  <c r="B10"/>
  <c r="L28" i="3"/>
  <c r="L29" i="2"/>
  <c r="L37"/>
  <c r="B9" i="4"/>
  <c r="B11"/>
  <c r="B6"/>
  <c r="L32" i="2"/>
  <c r="AA10" i="1"/>
  <c r="L31" i="3"/>
  <c r="L27" i="2"/>
  <c r="L26" i="3"/>
  <c r="L30" i="2"/>
  <c r="AA8" i="1"/>
  <c r="L29" i="3"/>
  <c r="AA12" i="1"/>
  <c r="L33" i="3"/>
  <c r="L27"/>
  <c r="L31" i="2"/>
  <c r="AA9" i="1"/>
  <c r="L30" i="3"/>
  <c r="L36" i="2"/>
  <c r="AA14" i="1"/>
  <c r="L35" i="3"/>
  <c r="L35" i="2"/>
  <c r="AA13" i="1"/>
  <c r="L34" i="3"/>
  <c r="L34" i="2"/>
  <c r="I17" i="6"/>
  <c r="L5"/>
  <c r="J17"/>
  <c r="O32" i="4"/>
  <c r="B21"/>
  <c r="L4" i="3"/>
  <c r="D3" i="4" s="1"/>
  <c r="O31"/>
  <c r="B20"/>
  <c r="P30"/>
  <c r="O30"/>
  <c r="Z4" i="1"/>
  <c r="C19" i="4"/>
  <c r="AA22" i="1" l="1"/>
  <c r="K17" i="6"/>
  <c r="L6"/>
  <c r="L17" s="1"/>
  <c r="AA4" i="1"/>
  <c r="Q30" i="4" s="1"/>
  <c r="B3"/>
  <c r="B15" s="1"/>
  <c r="D19" s="1"/>
  <c r="L4" i="2"/>
  <c r="L28"/>
  <c r="L25" i="3"/>
  <c r="L26" i="2"/>
  <c r="K21" i="3" l="1"/>
  <c r="L15"/>
  <c r="C3" i="4"/>
  <c r="C15" s="1"/>
  <c r="D20" s="1"/>
  <c r="L16" i="2"/>
  <c r="L38"/>
  <c r="Q31" i="4"/>
  <c r="L37" i="3"/>
  <c r="Q32" i="4"/>
  <c r="D14" l="1"/>
  <c r="D15" s="1"/>
  <c r="D21" s="1"/>
  <c r="L16" i="3"/>
</calcChain>
</file>

<file path=xl/sharedStrings.xml><?xml version="1.0" encoding="utf-8"?>
<sst xmlns="http://schemas.openxmlformats.org/spreadsheetml/2006/main" count="204" uniqueCount="48">
  <si>
    <t>Tahun</t>
  </si>
  <si>
    <t>Ekspor (Y)</t>
  </si>
  <si>
    <t>X</t>
  </si>
  <si>
    <t>XY</t>
  </si>
  <si>
    <r>
      <t>X</t>
    </r>
    <r>
      <rPr>
        <b/>
        <vertAlign val="superscript"/>
        <sz val="12"/>
        <rFont val="Times New Roman"/>
        <family val="1"/>
      </rPr>
      <t>2</t>
    </r>
  </si>
  <si>
    <t>a</t>
  </si>
  <si>
    <t>b</t>
  </si>
  <si>
    <t>Trend (Y')</t>
  </si>
  <si>
    <t>% Pertumbuhan</t>
  </si>
  <si>
    <t>Trend+100</t>
  </si>
  <si>
    <t>AR</t>
  </si>
  <si>
    <t>Jumlah</t>
  </si>
  <si>
    <t>jumlah Y/tahun</t>
  </si>
  <si>
    <t>jumlah XY/X kuadrat</t>
  </si>
  <si>
    <t>-</t>
  </si>
  <si>
    <t>TREN NILAI EKSPOR 151311 TOTAL DUNIA</t>
  </si>
  <si>
    <t>TREN NILAI EKSPOR 151319 NDONESIA</t>
  </si>
  <si>
    <t>TREN NILAI EKSPOR 151319 TOTAL DUNIA</t>
  </si>
  <si>
    <t>TREN NILAI EKSPOR 151311 IFILIPINA</t>
  </si>
  <si>
    <t>TREND EKSPOR DUNIA +100</t>
  </si>
  <si>
    <t>TREN NILAI EKSPOR 151319 IFILIPINA</t>
  </si>
  <si>
    <t>TREN NILAI EKSPOR 151311  MALAYSIA</t>
  </si>
  <si>
    <t>TREN NILAI EKSPOR 151319 MALAYSIA</t>
  </si>
  <si>
    <t xml:space="preserve">Nilai AR </t>
  </si>
  <si>
    <t>Indonesia</t>
  </si>
  <si>
    <t>Filipina</t>
  </si>
  <si>
    <t>Malaysia</t>
  </si>
  <si>
    <t>Rata-rata</t>
  </si>
  <si>
    <t>Negara</t>
  </si>
  <si>
    <t>Nilai AR</t>
  </si>
  <si>
    <t>Trend Nilai Ekspor (%)</t>
  </si>
  <si>
    <t>Tren Dunia (%)</t>
  </si>
  <si>
    <t>Crude Coconut Oil (151311)</t>
  </si>
  <si>
    <t>Minyak Kelapa Murni (151319)</t>
  </si>
  <si>
    <t>Trend Dunia (%)</t>
  </si>
  <si>
    <t>Trend Nilai Ekspor Tahun 2014 (000 USD)</t>
  </si>
  <si>
    <t>Tren Nilai Ekspor</t>
  </si>
  <si>
    <t>WRK</t>
  </si>
  <si>
    <t>Ranking</t>
  </si>
  <si>
    <t>Nilai Ekspor Tahun 2014 (000 USD)</t>
  </si>
  <si>
    <t>Harga Ekspor (Y)</t>
  </si>
  <si>
    <t>TREN NILAI EKSPOR 151311 NDONESIA</t>
  </si>
  <si>
    <t>v</t>
  </si>
  <si>
    <t>:</t>
  </si>
  <si>
    <t>`</t>
  </si>
  <si>
    <t>ZX</t>
  </si>
  <si>
    <t>Nilai AR 1511311</t>
  </si>
  <si>
    <t>Nilai AR 1511319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</si>
</sst>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44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Times New Roman"/>
      <family val="1"/>
    </font>
    <font>
      <b/>
      <vertAlign val="superscript"/>
      <sz val="12"/>
      <name val="Times New Roman"/>
      <family val="1"/>
    </font>
    <font>
      <sz val="12"/>
      <name val="Times New Roman"/>
      <family val="1"/>
    </font>
    <font>
      <sz val="11"/>
      <name val="Calibri"/>
      <family val="2"/>
      <scheme val="minor"/>
    </font>
    <font>
      <sz val="11"/>
      <name val="Calibri"/>
      <family val="2"/>
      <charset val="1"/>
      <scheme val="minor"/>
    </font>
    <font>
      <sz val="12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63377788628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2B5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2B54"/>
      </bottom>
      <diagonal/>
    </border>
    <border>
      <left style="thin">
        <color rgb="FF000000"/>
      </left>
      <right style="thin">
        <color rgb="FF002B54"/>
      </right>
      <top style="thin">
        <color rgb="FF000000"/>
      </top>
      <bottom style="thin">
        <color rgb="FF002B5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</borders>
  <cellStyleXfs count="8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0" fillId="0" borderId="1" applyNumberFormat="0" applyFill="0" applyAlignment="0" applyProtection="0"/>
    <xf numFmtId="0" fontId="21" fillId="0" borderId="2" applyNumberFormat="0" applyFill="0" applyAlignment="0" applyProtection="0"/>
    <xf numFmtId="0" fontId="22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23" fillId="2" borderId="0" applyNumberFormat="0" applyBorder="0" applyAlignment="0" applyProtection="0"/>
    <xf numFmtId="0" fontId="24" fillId="3" borderId="0" applyNumberFormat="0" applyBorder="0" applyAlignment="0" applyProtection="0"/>
    <xf numFmtId="0" fontId="25" fillId="4" borderId="0" applyNumberFormat="0" applyBorder="0" applyAlignment="0" applyProtection="0"/>
    <xf numFmtId="0" fontId="26" fillId="5" borderId="4" applyNumberFormat="0" applyAlignment="0" applyProtection="0"/>
    <xf numFmtId="0" fontId="27" fillId="6" borderId="5" applyNumberFormat="0" applyAlignment="0" applyProtection="0"/>
    <xf numFmtId="0" fontId="28" fillId="6" borderId="4" applyNumberFormat="0" applyAlignment="0" applyProtection="0"/>
    <xf numFmtId="0" fontId="29" fillId="0" borderId="6" applyNumberFormat="0" applyFill="0" applyAlignment="0" applyProtection="0"/>
    <xf numFmtId="0" fontId="30" fillId="7" borderId="7" applyNumberFormat="0" applyAlignment="0" applyProtection="0"/>
    <xf numFmtId="0" fontId="31" fillId="0" borderId="0" applyNumberFormat="0" applyFill="0" applyBorder="0" applyAlignment="0" applyProtection="0"/>
    <xf numFmtId="0" fontId="18" fillId="8" borderId="8" applyNumberFormat="0" applyFont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34" fillId="32" borderId="0" applyNumberFormat="0" applyBorder="0" applyAlignment="0" applyProtection="0"/>
  </cellStyleXfs>
  <cellXfs count="87">
    <xf numFmtId="0" fontId="0" fillId="0" borderId="0" xfId="0"/>
    <xf numFmtId="0" fontId="18" fillId="0" borderId="0" xfId="42"/>
    <xf numFmtId="4" fontId="37" fillId="0" borderId="0" xfId="42" applyNumberFormat="1" applyFont="1" applyAlignment="1">
      <alignment horizontal="center"/>
    </xf>
    <xf numFmtId="4" fontId="37" fillId="0" borderId="0" xfId="42" applyNumberFormat="1" applyFont="1"/>
    <xf numFmtId="1" fontId="37" fillId="0" borderId="0" xfId="42" applyNumberFormat="1" applyFont="1" applyFill="1" applyBorder="1" applyAlignment="1">
      <alignment horizontal="center"/>
    </xf>
    <xf numFmtId="2" fontId="37" fillId="0" borderId="0" xfId="42" applyNumberFormat="1" applyFont="1" applyAlignment="1">
      <alignment horizontal="right"/>
    </xf>
    <xf numFmtId="4" fontId="18" fillId="0" borderId="0" xfId="42" applyNumberFormat="1"/>
    <xf numFmtId="3" fontId="37" fillId="0" borderId="0" xfId="42" applyNumberFormat="1" applyFont="1" applyAlignment="1">
      <alignment horizontal="center"/>
    </xf>
    <xf numFmtId="3" fontId="18" fillId="0" borderId="0" xfId="42" applyNumberFormat="1"/>
    <xf numFmtId="4" fontId="37" fillId="0" borderId="12" xfId="42" applyNumberFormat="1" applyFont="1" applyBorder="1" applyAlignment="1">
      <alignment horizontal="center"/>
    </xf>
    <xf numFmtId="165" fontId="37" fillId="0" borderId="0" xfId="42" applyNumberFormat="1" applyFont="1" applyAlignment="1">
      <alignment horizontal="center"/>
    </xf>
    <xf numFmtId="1" fontId="0" fillId="0" borderId="0" xfId="0" applyNumberFormat="1"/>
    <xf numFmtId="165" fontId="18" fillId="0" borderId="0" xfId="42" applyNumberFormat="1"/>
    <xf numFmtId="164" fontId="18" fillId="0" borderId="0" xfId="42" applyNumberFormat="1"/>
    <xf numFmtId="0" fontId="18" fillId="0" borderId="0" xfId="42"/>
    <xf numFmtId="0" fontId="35" fillId="0" borderId="12" xfId="42" applyFont="1" applyBorder="1" applyAlignment="1">
      <alignment horizontal="center" vertical="center"/>
    </xf>
    <xf numFmtId="0" fontId="35" fillId="0" borderId="12" xfId="42" applyFont="1" applyFill="1" applyBorder="1" applyAlignment="1">
      <alignment horizontal="center" vertical="center"/>
    </xf>
    <xf numFmtId="0" fontId="37" fillId="0" borderId="0" xfId="42" applyFont="1" applyBorder="1" applyAlignment="1">
      <alignment horizontal="center"/>
    </xf>
    <xf numFmtId="1" fontId="37" fillId="0" borderId="0" xfId="42" applyNumberFormat="1" applyFont="1" applyBorder="1" applyAlignment="1">
      <alignment horizontal="center"/>
    </xf>
    <xf numFmtId="1" fontId="37" fillId="0" borderId="0" xfId="42" applyNumberFormat="1" applyFont="1" applyAlignment="1">
      <alignment horizontal="center"/>
    </xf>
    <xf numFmtId="4" fontId="37" fillId="0" borderId="0" xfId="42" applyNumberFormat="1" applyFont="1" applyAlignment="1">
      <alignment horizontal="center"/>
    </xf>
    <xf numFmtId="4" fontId="37" fillId="0" borderId="0" xfId="42" applyNumberFormat="1" applyFont="1"/>
    <xf numFmtId="0" fontId="35" fillId="0" borderId="12" xfId="42" applyFont="1" applyBorder="1"/>
    <xf numFmtId="0" fontId="18" fillId="0" borderId="12" xfId="42" applyBorder="1"/>
    <xf numFmtId="1" fontId="37" fillId="0" borderId="0" xfId="42" applyNumberFormat="1" applyFont="1" applyFill="1" applyBorder="1" applyAlignment="1">
      <alignment horizontal="center"/>
    </xf>
    <xf numFmtId="2" fontId="37" fillId="0" borderId="12" xfId="42" applyNumberFormat="1" applyFont="1" applyBorder="1" applyAlignment="1">
      <alignment horizontal="right"/>
    </xf>
    <xf numFmtId="2" fontId="37" fillId="0" borderId="0" xfId="42" applyNumberFormat="1" applyFont="1" applyAlignment="1">
      <alignment horizontal="right"/>
    </xf>
    <xf numFmtId="2" fontId="18" fillId="0" borderId="0" xfId="42" applyNumberFormat="1"/>
    <xf numFmtId="0" fontId="35" fillId="0" borderId="0" xfId="42" applyFont="1" applyFill="1" applyBorder="1" applyAlignment="1">
      <alignment horizontal="center" vertical="center"/>
    </xf>
    <xf numFmtId="4" fontId="18" fillId="0" borderId="0" xfId="42" applyNumberFormat="1"/>
    <xf numFmtId="3" fontId="37" fillId="0" borderId="0" xfId="42" applyNumberFormat="1" applyFont="1" applyAlignment="1">
      <alignment horizontal="center"/>
    </xf>
    <xf numFmtId="3" fontId="18" fillId="0" borderId="0" xfId="42" applyNumberFormat="1"/>
    <xf numFmtId="0" fontId="0" fillId="0" borderId="0" xfId="0"/>
    <xf numFmtId="0" fontId="0" fillId="0" borderId="0" xfId="0"/>
    <xf numFmtId="1" fontId="38" fillId="0" borderId="10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38" fillId="0" borderId="11" xfId="0" applyFont="1" applyFill="1" applyBorder="1" applyAlignment="1">
      <alignment horizontal="right" wrapText="1"/>
    </xf>
    <xf numFmtId="0" fontId="38" fillId="0" borderId="13" xfId="0" applyFont="1" applyFill="1" applyBorder="1" applyAlignment="1">
      <alignment horizontal="right" wrapText="1"/>
    </xf>
    <xf numFmtId="0" fontId="38" fillId="0" borderId="14" xfId="0" applyFont="1" applyFill="1" applyBorder="1" applyAlignment="1">
      <alignment horizontal="right" wrapText="1"/>
    </xf>
    <xf numFmtId="0" fontId="38" fillId="0" borderId="15" xfId="0" applyFont="1" applyFill="1" applyBorder="1" applyAlignment="1">
      <alignment horizontal="right" wrapText="1"/>
    </xf>
    <xf numFmtId="164" fontId="0" fillId="0" borderId="0" xfId="0" applyNumberFormat="1"/>
    <xf numFmtId="0" fontId="40" fillId="0" borderId="10" xfId="0" applyFont="1" applyBorder="1"/>
    <xf numFmtId="4" fontId="40" fillId="0" borderId="10" xfId="0" applyNumberFormat="1" applyFont="1" applyBorder="1"/>
    <xf numFmtId="0" fontId="40" fillId="0" borderId="0" xfId="0" applyFont="1"/>
    <xf numFmtId="0" fontId="41" fillId="0" borderId="0" xfId="0" applyFont="1"/>
    <xf numFmtId="0" fontId="41" fillId="0" borderId="18" xfId="0" applyFont="1" applyBorder="1" applyAlignment="1">
      <alignment horizontal="center"/>
    </xf>
    <xf numFmtId="0" fontId="42" fillId="0" borderId="0" xfId="0" applyFont="1" applyAlignment="1">
      <alignment horizontal="right"/>
    </xf>
    <xf numFmtId="0" fontId="41" fillId="0" borderId="18" xfId="0" applyFont="1" applyBorder="1"/>
    <xf numFmtId="0" fontId="42" fillId="0" borderId="18" xfId="0" applyFont="1" applyBorder="1" applyAlignment="1">
      <alignment horizontal="right"/>
    </xf>
    <xf numFmtId="0" fontId="41" fillId="0" borderId="16" xfId="0" applyFont="1" applyBorder="1" applyAlignment="1">
      <alignment horizontal="center"/>
    </xf>
    <xf numFmtId="0" fontId="43" fillId="0" borderId="0" xfId="0" applyFont="1"/>
    <xf numFmtId="0" fontId="42" fillId="0" borderId="0" xfId="0" applyFont="1"/>
    <xf numFmtId="0" fontId="42" fillId="0" borderId="18" xfId="0" applyFont="1" applyBorder="1"/>
    <xf numFmtId="0" fontId="42" fillId="0" borderId="17" xfId="0" applyFont="1" applyBorder="1" applyAlignment="1">
      <alignment horizontal="right"/>
    </xf>
    <xf numFmtId="0" fontId="42" fillId="0" borderId="0" xfId="0" applyFont="1" applyAlignment="1">
      <alignment horizontal="right" wrapText="1"/>
    </xf>
    <xf numFmtId="0" fontId="42" fillId="0" borderId="18" xfId="0" applyFont="1" applyBorder="1" applyAlignment="1">
      <alignment horizontal="right" wrapText="1"/>
    </xf>
    <xf numFmtId="0" fontId="40" fillId="0" borderId="10" xfId="0" applyFont="1" applyBorder="1" applyAlignment="1">
      <alignment horizontal="center"/>
    </xf>
    <xf numFmtId="1" fontId="39" fillId="0" borderId="0" xfId="0" applyNumberFormat="1" applyFont="1" applyFill="1"/>
    <xf numFmtId="0" fontId="35" fillId="0" borderId="10" xfId="42" applyFont="1" applyBorder="1" applyAlignment="1">
      <alignment horizontal="center" vertical="center"/>
    </xf>
    <xf numFmtId="0" fontId="35" fillId="0" borderId="10" xfId="42" applyFont="1" applyFill="1" applyBorder="1" applyAlignment="1">
      <alignment horizontal="center" vertical="center"/>
    </xf>
    <xf numFmtId="0" fontId="37" fillId="0" borderId="10" xfId="42" applyFont="1" applyBorder="1" applyAlignment="1">
      <alignment horizontal="center"/>
    </xf>
    <xf numFmtId="1" fontId="37" fillId="0" borderId="10" xfId="42" applyNumberFormat="1" applyFont="1" applyBorder="1" applyAlignment="1">
      <alignment horizontal="center"/>
    </xf>
    <xf numFmtId="2" fontId="37" fillId="0" borderId="10" xfId="42" applyNumberFormat="1" applyFont="1" applyBorder="1" applyAlignment="1">
      <alignment horizontal="right"/>
    </xf>
    <xf numFmtId="165" fontId="37" fillId="0" borderId="10" xfId="42" applyNumberFormat="1" applyFont="1" applyBorder="1" applyAlignment="1">
      <alignment horizontal="center"/>
    </xf>
    <xf numFmtId="165" fontId="18" fillId="0" borderId="10" xfId="42" applyNumberFormat="1" applyBorder="1"/>
    <xf numFmtId="4" fontId="37" fillId="0" borderId="10" xfId="42" applyNumberFormat="1" applyFont="1" applyBorder="1"/>
    <xf numFmtId="4" fontId="37" fillId="0" borderId="10" xfId="42" applyNumberFormat="1" applyFont="1" applyBorder="1" applyAlignment="1">
      <alignment horizontal="center"/>
    </xf>
    <xf numFmtId="164" fontId="18" fillId="0" borderId="10" xfId="42" applyNumberFormat="1" applyBorder="1"/>
    <xf numFmtId="0" fontId="0" fillId="0" borderId="10" xfId="0" applyBorder="1" applyAlignment="1">
      <alignment horizontal="center"/>
    </xf>
    <xf numFmtId="0" fontId="0" fillId="0" borderId="10" xfId="0" applyBorder="1"/>
    <xf numFmtId="1" fontId="39" fillId="0" borderId="10" xfId="0" applyNumberFormat="1" applyFont="1" applyFill="1" applyBorder="1"/>
    <xf numFmtId="0" fontId="35" fillId="0" borderId="10" xfId="42" applyFont="1" applyBorder="1"/>
    <xf numFmtId="2" fontId="18" fillId="0" borderId="10" xfId="42" applyNumberFormat="1" applyBorder="1"/>
    <xf numFmtId="0" fontId="18" fillId="0" borderId="10" xfId="42" applyBorder="1"/>
    <xf numFmtId="1" fontId="38" fillId="0" borderId="0" xfId="0" applyNumberFormat="1" applyFont="1" applyFill="1" applyBorder="1" applyAlignment="1">
      <alignment horizontal="right" wrapText="1"/>
    </xf>
    <xf numFmtId="0" fontId="39" fillId="33" borderId="10" xfId="0" applyFont="1" applyFill="1" applyBorder="1" applyAlignment="1">
      <alignment horizontal="right" wrapText="1"/>
    </xf>
    <xf numFmtId="0" fontId="39" fillId="33" borderId="10" xfId="0" applyFont="1" applyFill="1" applyBorder="1"/>
    <xf numFmtId="0" fontId="38" fillId="0" borderId="19" xfId="0" applyFont="1" applyFill="1" applyBorder="1" applyAlignment="1">
      <alignment horizontal="right" wrapText="1"/>
    </xf>
    <xf numFmtId="0" fontId="38" fillId="0" borderId="0" xfId="0" applyFont="1" applyFill="1" applyBorder="1" applyAlignment="1">
      <alignment horizontal="right" wrapText="1"/>
    </xf>
    <xf numFmtId="164" fontId="0" fillId="0" borderId="10" xfId="0" applyNumberFormat="1" applyBorder="1"/>
    <xf numFmtId="0" fontId="40" fillId="0" borderId="10" xfId="0" applyFont="1" applyBorder="1" applyAlignment="1">
      <alignment horizontal="center"/>
    </xf>
    <xf numFmtId="0" fontId="40" fillId="0" borderId="10" xfId="0" applyFont="1" applyBorder="1" applyAlignment="1">
      <alignment horizontal="center" vertical="center"/>
    </xf>
    <xf numFmtId="0" fontId="41" fillId="0" borderId="17" xfId="0" applyFont="1" applyBorder="1"/>
    <xf numFmtId="0" fontId="41" fillId="0" borderId="18" xfId="0" applyFont="1" applyBorder="1"/>
    <xf numFmtId="0" fontId="41" fillId="0" borderId="16" xfId="0" applyFont="1" applyBorder="1" applyAlignment="1">
      <alignment horizontal="center"/>
    </xf>
  </cellXfs>
  <cellStyles count="84">
    <cellStyle name="20% - Accent1" xfId="19" builtinId="30" customBuiltin="1"/>
    <cellStyle name="20% - Accent1 2" xfId="61"/>
    <cellStyle name="20% - Accent2" xfId="23" builtinId="34" customBuiltin="1"/>
    <cellStyle name="20% - Accent2 2" xfId="65"/>
    <cellStyle name="20% - Accent3" xfId="27" builtinId="38" customBuiltin="1"/>
    <cellStyle name="20% - Accent3 2" xfId="69"/>
    <cellStyle name="20% - Accent4" xfId="31" builtinId="42" customBuiltin="1"/>
    <cellStyle name="20% - Accent4 2" xfId="73"/>
    <cellStyle name="20% - Accent5" xfId="35" builtinId="46" customBuiltin="1"/>
    <cellStyle name="20% - Accent5 2" xfId="77"/>
    <cellStyle name="20% - Accent6" xfId="39" builtinId="50" customBuiltin="1"/>
    <cellStyle name="20% - Accent6 2" xfId="81"/>
    <cellStyle name="40% - Accent1" xfId="20" builtinId="31" customBuiltin="1"/>
    <cellStyle name="40% - Accent1 2" xfId="62"/>
    <cellStyle name="40% - Accent2" xfId="24" builtinId="35" customBuiltin="1"/>
    <cellStyle name="40% - Accent2 2" xfId="66"/>
    <cellStyle name="40% - Accent3" xfId="28" builtinId="39" customBuiltin="1"/>
    <cellStyle name="40% - Accent3 2" xfId="70"/>
    <cellStyle name="40% - Accent4" xfId="32" builtinId="43" customBuiltin="1"/>
    <cellStyle name="40% - Accent4 2" xfId="74"/>
    <cellStyle name="40% - Accent5" xfId="36" builtinId="47" customBuiltin="1"/>
    <cellStyle name="40% - Accent5 2" xfId="78"/>
    <cellStyle name="40% - Accent6" xfId="40" builtinId="51" customBuiltin="1"/>
    <cellStyle name="40% - Accent6 2" xfId="82"/>
    <cellStyle name="60% - Accent1" xfId="21" builtinId="32" customBuiltin="1"/>
    <cellStyle name="60% - Accent1 2" xfId="63"/>
    <cellStyle name="60% - Accent2" xfId="25" builtinId="36" customBuiltin="1"/>
    <cellStyle name="60% - Accent2 2" xfId="67"/>
    <cellStyle name="60% - Accent3" xfId="29" builtinId="40" customBuiltin="1"/>
    <cellStyle name="60% - Accent3 2" xfId="71"/>
    <cellStyle name="60% - Accent4" xfId="33" builtinId="44" customBuiltin="1"/>
    <cellStyle name="60% - Accent4 2" xfId="75"/>
    <cellStyle name="60% - Accent5" xfId="37" builtinId="48" customBuiltin="1"/>
    <cellStyle name="60% - Accent5 2" xfId="79"/>
    <cellStyle name="60% - Accent6" xfId="41" builtinId="52" customBuiltin="1"/>
    <cellStyle name="60% - Accent6 2" xfId="83"/>
    <cellStyle name="Accent1" xfId="18" builtinId="29" customBuiltin="1"/>
    <cellStyle name="Accent1 2" xfId="60"/>
    <cellStyle name="Accent2" xfId="22" builtinId="33" customBuiltin="1"/>
    <cellStyle name="Accent2 2" xfId="64"/>
    <cellStyle name="Accent3" xfId="26" builtinId="37" customBuiltin="1"/>
    <cellStyle name="Accent3 2" xfId="68"/>
    <cellStyle name="Accent4" xfId="30" builtinId="41" customBuiltin="1"/>
    <cellStyle name="Accent4 2" xfId="72"/>
    <cellStyle name="Accent5" xfId="34" builtinId="45" customBuiltin="1"/>
    <cellStyle name="Accent5 2" xfId="76"/>
    <cellStyle name="Accent6" xfId="38" builtinId="49" customBuiltin="1"/>
    <cellStyle name="Accent6 2" xfId="80"/>
    <cellStyle name="Bad" xfId="7" builtinId="27" customBuiltin="1"/>
    <cellStyle name="Bad 2" xfId="49"/>
    <cellStyle name="Calculation" xfId="11" builtinId="22" customBuiltin="1"/>
    <cellStyle name="Calculation 2" xfId="53"/>
    <cellStyle name="Check Cell" xfId="13" builtinId="23" customBuiltin="1"/>
    <cellStyle name="Check Cell 2" xfId="55"/>
    <cellStyle name="Explanatory Text" xfId="16" builtinId="53" customBuiltin="1"/>
    <cellStyle name="Explanatory Text 2" xfId="58"/>
    <cellStyle name="Good" xfId="6" builtinId="26" customBuiltin="1"/>
    <cellStyle name="Good 2" xfId="48"/>
    <cellStyle name="Heading 1" xfId="2" builtinId="16" customBuiltin="1"/>
    <cellStyle name="Heading 1 2" xfId="44"/>
    <cellStyle name="Heading 2" xfId="3" builtinId="17" customBuiltin="1"/>
    <cellStyle name="Heading 2 2" xfId="45"/>
    <cellStyle name="Heading 3" xfId="4" builtinId="18" customBuiltin="1"/>
    <cellStyle name="Heading 3 2" xfId="46"/>
    <cellStyle name="Heading 4" xfId="5" builtinId="19" customBuiltin="1"/>
    <cellStyle name="Heading 4 2" xfId="47"/>
    <cellStyle name="Input" xfId="9" builtinId="20" customBuiltin="1"/>
    <cellStyle name="Input 2" xfId="51"/>
    <cellStyle name="Linked Cell" xfId="12" builtinId="24" customBuiltin="1"/>
    <cellStyle name="Linked Cell 2" xfId="54"/>
    <cellStyle name="Neutral" xfId="8" builtinId="28" customBuiltin="1"/>
    <cellStyle name="Neutral 2" xfId="50"/>
    <cellStyle name="Normal" xfId="0" builtinId="0"/>
    <cellStyle name="Normal 2" xfId="42"/>
    <cellStyle name="Note" xfId="15" builtinId="10" customBuiltin="1"/>
    <cellStyle name="Note 2" xfId="57"/>
    <cellStyle name="Output" xfId="10" builtinId="21" customBuiltin="1"/>
    <cellStyle name="Output 2" xfId="52"/>
    <cellStyle name="Title" xfId="1" builtinId="15" customBuiltin="1"/>
    <cellStyle name="Title 2" xfId="43"/>
    <cellStyle name="Total" xfId="17" builtinId="25" customBuiltin="1"/>
    <cellStyle name="Total 2" xfId="59"/>
    <cellStyle name="Warning Text" xfId="14" builtinId="11" customBuiltin="1"/>
    <cellStyle name="Warning Text 2" xfId="5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45"/>
  <sheetViews>
    <sheetView topLeftCell="E1" workbookViewId="0">
      <selection activeCell="M28" sqref="M28"/>
    </sheetView>
  </sheetViews>
  <sheetFormatPr defaultRowHeight="15"/>
  <cols>
    <col min="2" max="2" width="17.42578125" customWidth="1"/>
    <col min="4" max="4" width="16" customWidth="1"/>
    <col min="6" max="6" width="14.42578125" customWidth="1"/>
    <col min="8" max="8" width="14.7109375" customWidth="1"/>
    <col min="9" max="9" width="23.85546875" customWidth="1"/>
    <col min="16" max="16" width="19.85546875" customWidth="1"/>
    <col min="17" max="17" width="9.42578125" bestFit="1" customWidth="1"/>
    <col min="18" max="18" width="21.7109375" customWidth="1"/>
    <col min="19" max="19" width="9.42578125" bestFit="1" customWidth="1"/>
    <col min="20" max="20" width="15.42578125" bestFit="1" customWidth="1"/>
    <col min="21" max="21" width="12.42578125" customWidth="1"/>
    <col min="22" max="22" width="21" customWidth="1"/>
    <col min="23" max="23" width="12.7109375" customWidth="1"/>
    <col min="24" max="24" width="16.5703125" customWidth="1"/>
    <col min="25" max="26" width="9.42578125" bestFit="1" customWidth="1"/>
    <col min="27" max="27" width="9.28515625" bestFit="1" customWidth="1"/>
  </cols>
  <sheetData>
    <row r="1" spans="1:29">
      <c r="AB1" s="32" t="s">
        <v>5</v>
      </c>
      <c r="AC1">
        <f>R22/17</f>
        <v>350380.0588235294</v>
      </c>
    </row>
    <row r="2" spans="1:29">
      <c r="A2" s="37" t="s">
        <v>16</v>
      </c>
      <c r="B2" s="37"/>
      <c r="C2" s="37"/>
      <c r="D2" s="37"/>
      <c r="E2" s="37"/>
      <c r="F2" s="37"/>
      <c r="G2" s="37"/>
      <c r="H2" s="37"/>
      <c r="I2" s="37"/>
      <c r="J2" s="37"/>
      <c r="K2" s="37"/>
      <c r="Q2" s="37" t="s">
        <v>41</v>
      </c>
      <c r="R2" s="33"/>
      <c r="S2" s="33"/>
      <c r="T2" s="33"/>
      <c r="U2" s="33"/>
      <c r="V2" s="33"/>
      <c r="W2" s="33"/>
      <c r="X2" s="33"/>
      <c r="Y2" s="33"/>
      <c r="Z2" s="33"/>
      <c r="AA2" s="33"/>
      <c r="AB2" s="32" t="s">
        <v>6</v>
      </c>
      <c r="AC2">
        <f>T22/U22</f>
        <v>8213.926470588236</v>
      </c>
    </row>
    <row r="3" spans="1:29" ht="18.75">
      <c r="A3" s="60" t="s">
        <v>0</v>
      </c>
      <c r="B3" s="60" t="s">
        <v>1</v>
      </c>
      <c r="C3" s="60" t="s">
        <v>2</v>
      </c>
      <c r="D3" s="61" t="s">
        <v>3</v>
      </c>
      <c r="E3" s="61" t="s">
        <v>4</v>
      </c>
      <c r="F3" s="61" t="s">
        <v>5</v>
      </c>
      <c r="G3" s="61" t="s">
        <v>6</v>
      </c>
      <c r="H3" s="61" t="s">
        <v>7</v>
      </c>
      <c r="I3" s="61" t="s">
        <v>8</v>
      </c>
      <c r="J3" s="61" t="s">
        <v>9</v>
      </c>
      <c r="K3" s="61" t="s">
        <v>10</v>
      </c>
      <c r="Q3" s="60" t="s">
        <v>0</v>
      </c>
      <c r="R3" s="60" t="s">
        <v>1</v>
      </c>
      <c r="S3" s="60" t="s">
        <v>2</v>
      </c>
      <c r="T3" s="61" t="s">
        <v>3</v>
      </c>
      <c r="U3" s="61" t="s">
        <v>4</v>
      </c>
      <c r="V3" s="61" t="s">
        <v>5</v>
      </c>
      <c r="W3" s="61" t="s">
        <v>6</v>
      </c>
      <c r="X3" s="61" t="s">
        <v>7</v>
      </c>
      <c r="Y3" s="61" t="s">
        <v>8</v>
      </c>
      <c r="Z3" s="61" t="s">
        <v>9</v>
      </c>
      <c r="AA3" s="61" t="s">
        <v>10</v>
      </c>
    </row>
    <row r="4" spans="1:29" ht="15.75">
      <c r="A4" s="62">
        <v>2001</v>
      </c>
      <c r="B4" s="34">
        <v>16659</v>
      </c>
      <c r="C4" s="63">
        <v>-1</v>
      </c>
      <c r="D4" s="64">
        <f>B4*C4</f>
        <v>-16659</v>
      </c>
      <c r="E4" s="63">
        <f>C4*C4</f>
        <v>1</v>
      </c>
      <c r="F4" s="65">
        <f>B22/17</f>
        <v>206517.11764705883</v>
      </c>
      <c r="G4" s="66">
        <f>D22/E22</f>
        <v>24744.938725490196</v>
      </c>
      <c r="H4" s="67">
        <f>F4+(G4*C4)</f>
        <v>181772.17892156861</v>
      </c>
      <c r="I4" s="68" t="e">
        <f>((H4-#REF!)/#REF!)*100</f>
        <v>#REF!</v>
      </c>
      <c r="J4" s="69" t="e">
        <f>I4+100</f>
        <v>#REF!</v>
      </c>
      <c r="K4" s="69" t="e">
        <f>J4/H27</f>
        <v>#REF!</v>
      </c>
      <c r="P4">
        <v>1</v>
      </c>
      <c r="Q4" s="62">
        <v>2001</v>
      </c>
      <c r="R4" s="34">
        <v>94992</v>
      </c>
      <c r="S4" s="63">
        <v>-1</v>
      </c>
      <c r="T4" s="64">
        <f>R4*S4</f>
        <v>-94992</v>
      </c>
      <c r="U4" s="63">
        <f>S4*S4</f>
        <v>1</v>
      </c>
      <c r="V4" s="65">
        <f>AC1</f>
        <v>350380.0588235294</v>
      </c>
      <c r="W4" s="66">
        <f>AC2</f>
        <v>8213.926470588236</v>
      </c>
      <c r="X4" s="67">
        <f>V4+(W4*S4)</f>
        <v>342166.13235294115</v>
      </c>
      <c r="Y4" s="68" t="e">
        <f>((X4-#REF!)/#REF!)*100</f>
        <v>#REF!</v>
      </c>
      <c r="Z4" s="69" t="e">
        <f>Y4+100</f>
        <v>#REF!</v>
      </c>
      <c r="AA4" s="69" t="e">
        <f t="shared" ref="AA4:AA20" si="0">Z4/X27</f>
        <v>#REF!</v>
      </c>
    </row>
    <row r="5" spans="1:29" ht="15.75">
      <c r="A5" s="62">
        <v>2002</v>
      </c>
      <c r="B5" s="34">
        <v>35626</v>
      </c>
      <c r="C5" s="70">
        <v>-2</v>
      </c>
      <c r="D5" s="64">
        <f>B5*C5</f>
        <v>-71252</v>
      </c>
      <c r="E5" s="63">
        <f>C5*C5</f>
        <v>4</v>
      </c>
      <c r="F5" s="65">
        <v>206517.1</v>
      </c>
      <c r="G5" s="66">
        <v>24744.9</v>
      </c>
      <c r="H5" s="67">
        <f>F5+(C5*G5)</f>
        <v>157027.29999999999</v>
      </c>
      <c r="I5" s="68">
        <f>((H5-H4)/H4)*100</f>
        <v>-13.613127745058055</v>
      </c>
      <c r="J5" s="69">
        <f>I5+100</f>
        <v>86.386872254941949</v>
      </c>
      <c r="K5" s="69">
        <f>J5/J27</f>
        <v>0.96080441496628388</v>
      </c>
      <c r="M5" s="14" t="s">
        <v>5</v>
      </c>
      <c r="N5" s="14"/>
      <c r="O5" s="14" t="s">
        <v>12</v>
      </c>
      <c r="P5">
        <v>2</v>
      </c>
      <c r="Q5" s="62">
        <v>2002</v>
      </c>
      <c r="R5" s="34">
        <v>122221</v>
      </c>
      <c r="S5" s="70">
        <v>-2</v>
      </c>
      <c r="T5" s="64">
        <f>R5*S5</f>
        <v>-244442</v>
      </c>
      <c r="U5" s="63">
        <f>S5*S5</f>
        <v>4</v>
      </c>
      <c r="V5" s="65">
        <f>AC1</f>
        <v>350380.0588235294</v>
      </c>
      <c r="W5" s="66">
        <f>AC2</f>
        <v>8213.926470588236</v>
      </c>
      <c r="X5" s="67">
        <f>V5+(S5*W5)</f>
        <v>333952.20588235295</v>
      </c>
      <c r="Y5" s="68">
        <f>((X5-X4)/X4)*100</f>
        <v>-2.4005667697455242</v>
      </c>
      <c r="Z5" s="69">
        <f>Y5+100</f>
        <v>97.599433230254476</v>
      </c>
      <c r="AA5" s="69">
        <f t="shared" si="0"/>
        <v>7.7588113696189849E-5</v>
      </c>
    </row>
    <row r="6" spans="1:29" ht="15.75">
      <c r="A6" s="62">
        <v>2003</v>
      </c>
      <c r="B6" s="34">
        <v>54240</v>
      </c>
      <c r="C6" s="63">
        <v>-3</v>
      </c>
      <c r="D6" s="64">
        <f>B6*C6</f>
        <v>-162720</v>
      </c>
      <c r="E6" s="63">
        <f>C6*C6</f>
        <v>9</v>
      </c>
      <c r="F6" s="65">
        <v>206517.1</v>
      </c>
      <c r="G6" s="66">
        <v>24744.9</v>
      </c>
      <c r="H6" s="67">
        <f t="shared" ref="H6:H20" si="1">F6+(C6*G6)</f>
        <v>132282.4</v>
      </c>
      <c r="I6" s="68">
        <f>((H6-H5)/H5)*100</f>
        <v>-15.75834265761431</v>
      </c>
      <c r="J6" s="69">
        <f t="shared" ref="J6:J15" si="2">I6+100</f>
        <v>84.241657342385693</v>
      </c>
      <c r="K6" s="69">
        <f t="shared" ref="K6:K20" si="3">J6/J28</f>
        <v>0.94889289709826641</v>
      </c>
      <c r="M6" s="14" t="s">
        <v>6</v>
      </c>
      <c r="N6" s="14">
        <f>D17/E17</f>
        <v>81984.2</v>
      </c>
      <c r="O6" s="14" t="s">
        <v>13</v>
      </c>
      <c r="P6">
        <v>3</v>
      </c>
      <c r="Q6" s="62">
        <v>2003</v>
      </c>
      <c r="R6" s="34">
        <v>99368</v>
      </c>
      <c r="S6" s="63">
        <v>-3</v>
      </c>
      <c r="T6" s="64">
        <f>R6*S6</f>
        <v>-298104</v>
      </c>
      <c r="U6" s="63">
        <f>S6*S6</f>
        <v>9</v>
      </c>
      <c r="V6" s="65">
        <f>AC1</f>
        <v>350380.0588235294</v>
      </c>
      <c r="W6" s="66">
        <f>AC2</f>
        <v>8213.926470588236</v>
      </c>
      <c r="X6" s="67">
        <f t="shared" ref="X6:X20" si="4">V6+(S6*W6)</f>
        <v>325738.2794117647</v>
      </c>
      <c r="Y6" s="68">
        <f>((X6-X5)/X5)*100</f>
        <v>-2.4596113832773763</v>
      </c>
      <c r="Z6" s="69">
        <f t="shared" ref="Z6:Z20" si="5">Y6+100</f>
        <v>97.540388616722623</v>
      </c>
      <c r="AA6" s="69">
        <f t="shared" si="0"/>
        <v>0.97897243316995364</v>
      </c>
    </row>
    <row r="7" spans="1:29" ht="15.75">
      <c r="A7" s="62">
        <v>2004</v>
      </c>
      <c r="B7" s="34">
        <v>43907</v>
      </c>
      <c r="C7" s="63">
        <v>-4</v>
      </c>
      <c r="D7" s="64">
        <f t="shared" ref="D7:D20" si="6">B7*C7</f>
        <v>-175628</v>
      </c>
      <c r="E7" s="63">
        <f t="shared" ref="E7:E20" si="7">C7*C7</f>
        <v>16</v>
      </c>
      <c r="F7" s="65">
        <v>206517.1</v>
      </c>
      <c r="G7" s="66">
        <v>24744.9</v>
      </c>
      <c r="H7" s="67">
        <f t="shared" si="1"/>
        <v>107537.5</v>
      </c>
      <c r="I7" s="68">
        <f>((H7-H6)/H6)*100</f>
        <v>-18.706116611128916</v>
      </c>
      <c r="J7" s="69">
        <f t="shared" si="2"/>
        <v>81.29388338887108</v>
      </c>
      <c r="K7" s="69">
        <f t="shared" si="3"/>
        <v>0.93055536380958503</v>
      </c>
      <c r="P7" s="37">
        <v>4</v>
      </c>
      <c r="Q7" s="62">
        <v>2004</v>
      </c>
      <c r="R7" s="34">
        <v>221037</v>
      </c>
      <c r="S7" s="63">
        <v>-4</v>
      </c>
      <c r="T7" s="64">
        <f t="shared" ref="T7:T20" si="8">R7*S7</f>
        <v>-884148</v>
      </c>
      <c r="U7" s="63">
        <f t="shared" ref="U7:U20" si="9">S7*S7</f>
        <v>16</v>
      </c>
      <c r="V7" s="65">
        <f>AC1</f>
        <v>350380.0588235294</v>
      </c>
      <c r="W7" s="66">
        <f>AC2</f>
        <v>8213.926470588236</v>
      </c>
      <c r="X7" s="67">
        <f t="shared" si="4"/>
        <v>317524.35294117645</v>
      </c>
      <c r="Y7" s="68">
        <f>((X7-X6)/X6)*100</f>
        <v>-2.5216337746430639</v>
      </c>
      <c r="Z7" s="69">
        <f t="shared" si="5"/>
        <v>97.478366225356936</v>
      </c>
      <c r="AA7" s="69">
        <f t="shared" si="0"/>
        <v>0.97836303540049885</v>
      </c>
    </row>
    <row r="8" spans="1:29" ht="15.75">
      <c r="A8" s="62">
        <v>2005</v>
      </c>
      <c r="B8" s="34">
        <v>67802</v>
      </c>
      <c r="C8" s="70">
        <v>-5</v>
      </c>
      <c r="D8" s="64">
        <f t="shared" si="6"/>
        <v>-339010</v>
      </c>
      <c r="E8" s="63">
        <f t="shared" si="7"/>
        <v>25</v>
      </c>
      <c r="F8" s="65">
        <v>206517.1</v>
      </c>
      <c r="G8" s="66">
        <v>24744.9</v>
      </c>
      <c r="H8" s="67">
        <f t="shared" si="1"/>
        <v>82792.600000000006</v>
      </c>
      <c r="I8" s="68">
        <f t="shared" ref="I8:I15" si="10">((H8-H7)/H7)*100</f>
        <v>-23.010484714634423</v>
      </c>
      <c r="J8" s="69">
        <f t="shared" si="2"/>
        <v>76.98951528536557</v>
      </c>
      <c r="K8" s="69">
        <f t="shared" si="3"/>
        <v>0.90012597640816161</v>
      </c>
      <c r="N8">
        <v>2000</v>
      </c>
      <c r="P8" s="37">
        <v>5</v>
      </c>
      <c r="Q8" s="62">
        <v>2005</v>
      </c>
      <c r="R8" s="34">
        <v>345960</v>
      </c>
      <c r="S8" s="70">
        <v>-5</v>
      </c>
      <c r="T8" s="64">
        <f t="shared" si="8"/>
        <v>-1729800</v>
      </c>
      <c r="U8" s="63">
        <f t="shared" si="9"/>
        <v>25</v>
      </c>
      <c r="V8" s="65">
        <f>AC1</f>
        <v>350380.0588235294</v>
      </c>
      <c r="W8" s="66">
        <f>AC2</f>
        <v>8213.926470588236</v>
      </c>
      <c r="X8" s="67">
        <f t="shared" si="4"/>
        <v>309310.42647058819</v>
      </c>
      <c r="Y8" s="68">
        <f t="shared" ref="Y8:Y15" si="11">((X8-X7)/X7)*100</f>
        <v>-2.5868650371236055</v>
      </c>
      <c r="Z8" s="69">
        <f t="shared" si="5"/>
        <v>97.413134962876399</v>
      </c>
      <c r="AA8" s="69">
        <f t="shared" si="0"/>
        <v>0.97772151045646261</v>
      </c>
    </row>
    <row r="9" spans="1:29" ht="15.75">
      <c r="A9" s="62">
        <v>2006</v>
      </c>
      <c r="B9" s="34">
        <v>73785</v>
      </c>
      <c r="C9" s="63">
        <v>-6</v>
      </c>
      <c r="D9" s="64">
        <f t="shared" si="6"/>
        <v>-442710</v>
      </c>
      <c r="E9" s="63">
        <f t="shared" si="7"/>
        <v>36</v>
      </c>
      <c r="F9" s="65">
        <v>206517.1</v>
      </c>
      <c r="G9" s="66">
        <v>24744.9</v>
      </c>
      <c r="H9" s="67">
        <f t="shared" si="1"/>
        <v>58047.699999999983</v>
      </c>
      <c r="I9" s="68">
        <f t="shared" si="10"/>
        <v>-29.887816060855705</v>
      </c>
      <c r="J9" s="69">
        <f t="shared" si="2"/>
        <v>70.112183939144302</v>
      </c>
      <c r="K9" s="69">
        <f t="shared" si="3"/>
        <v>0.84386494757138364</v>
      </c>
      <c r="P9" s="37">
        <v>6</v>
      </c>
      <c r="Q9" s="62">
        <v>2006</v>
      </c>
      <c r="R9" s="34">
        <v>196889</v>
      </c>
      <c r="S9" s="63">
        <v>-6</v>
      </c>
      <c r="T9" s="64">
        <f t="shared" si="8"/>
        <v>-1181334</v>
      </c>
      <c r="U9" s="63">
        <f t="shared" si="9"/>
        <v>36</v>
      </c>
      <c r="V9" s="65">
        <f>AC1</f>
        <v>350380.0588235294</v>
      </c>
      <c r="W9" s="66">
        <f>AC2</f>
        <v>8213.926470588236</v>
      </c>
      <c r="X9" s="67">
        <f t="shared" si="4"/>
        <v>301096.5</v>
      </c>
      <c r="Y9" s="68">
        <f t="shared" si="11"/>
        <v>-2.6555608112904148</v>
      </c>
      <c r="Z9" s="69">
        <f t="shared" si="5"/>
        <v>97.344439188709586</v>
      </c>
      <c r="AA9" s="69">
        <f t="shared" si="0"/>
        <v>0.97704529204880175</v>
      </c>
    </row>
    <row r="10" spans="1:29" ht="15.75">
      <c r="A10" s="62">
        <v>2007</v>
      </c>
      <c r="B10" s="34">
        <v>103871</v>
      </c>
      <c r="C10" s="63">
        <v>-7</v>
      </c>
      <c r="D10" s="64">
        <f t="shared" si="6"/>
        <v>-727097</v>
      </c>
      <c r="E10" s="63">
        <f t="shared" si="7"/>
        <v>49</v>
      </c>
      <c r="F10" s="65">
        <v>206517.1</v>
      </c>
      <c r="G10" s="66">
        <v>24744.9</v>
      </c>
      <c r="H10" s="67">
        <f t="shared" si="1"/>
        <v>33302.799999999988</v>
      </c>
      <c r="I10" s="68">
        <f t="shared" si="10"/>
        <v>-42.628562371980287</v>
      </c>
      <c r="J10" s="69">
        <f t="shared" si="2"/>
        <v>57.371437628019713</v>
      </c>
      <c r="K10" s="69">
        <f t="shared" si="3"/>
        <v>0.72037786595156816</v>
      </c>
      <c r="P10" s="37">
        <v>7</v>
      </c>
      <c r="Q10" s="62">
        <v>2007</v>
      </c>
      <c r="R10" s="34">
        <v>466538</v>
      </c>
      <c r="S10" s="63">
        <v>-7</v>
      </c>
      <c r="T10" s="64">
        <f t="shared" si="8"/>
        <v>-3265766</v>
      </c>
      <c r="U10" s="63">
        <f t="shared" si="9"/>
        <v>49</v>
      </c>
      <c r="V10" s="65">
        <f>AC1</f>
        <v>350380.0588235294</v>
      </c>
      <c r="W10" s="66">
        <f>AC2</f>
        <v>8213.926470588236</v>
      </c>
      <c r="X10" s="67">
        <f t="shared" si="4"/>
        <v>292882.57352941175</v>
      </c>
      <c r="Y10" s="68">
        <f t="shared" si="11"/>
        <v>-2.7280046332615133</v>
      </c>
      <c r="Z10" s="69">
        <f t="shared" si="5"/>
        <v>97.27199536673848</v>
      </c>
      <c r="AA10" s="69">
        <f t="shared" si="0"/>
        <v>0.97633153375050108</v>
      </c>
    </row>
    <row r="11" spans="1:29" ht="15.75">
      <c r="A11" s="62">
        <v>2008</v>
      </c>
      <c r="B11" s="34">
        <v>203707</v>
      </c>
      <c r="C11" s="70">
        <v>-8</v>
      </c>
      <c r="D11" s="64">
        <f t="shared" si="6"/>
        <v>-1629656</v>
      </c>
      <c r="E11" s="63">
        <f t="shared" si="7"/>
        <v>64</v>
      </c>
      <c r="F11" s="65">
        <v>206517.1</v>
      </c>
      <c r="G11" s="66">
        <v>24744.9</v>
      </c>
      <c r="H11" s="67">
        <f t="shared" si="1"/>
        <v>8557.8999999999942</v>
      </c>
      <c r="I11" s="68">
        <f t="shared" si="10"/>
        <v>-74.302761329377716</v>
      </c>
      <c r="J11" s="69">
        <f t="shared" si="2"/>
        <v>25.697238670622284</v>
      </c>
      <c r="K11" s="69">
        <f t="shared" si="3"/>
        <v>0.34522525812114124</v>
      </c>
      <c r="P11" s="37">
        <v>8</v>
      </c>
      <c r="Q11" s="62">
        <v>2008</v>
      </c>
      <c r="R11" s="34">
        <v>565426</v>
      </c>
      <c r="S11" s="70">
        <v>-8</v>
      </c>
      <c r="T11" s="64">
        <f t="shared" si="8"/>
        <v>-4523408</v>
      </c>
      <c r="U11" s="63">
        <f t="shared" si="9"/>
        <v>64</v>
      </c>
      <c r="V11" s="65">
        <f>AC1</f>
        <v>350380.0588235294</v>
      </c>
      <c r="W11" s="66">
        <f>AC2</f>
        <v>8213.926470588236</v>
      </c>
      <c r="X11" s="67">
        <f t="shared" si="4"/>
        <v>284668.6470588235</v>
      </c>
      <c r="Y11" s="68">
        <f t="shared" si="11"/>
        <v>-2.8045118463708789</v>
      </c>
      <c r="Z11" s="69">
        <f t="shared" si="5"/>
        <v>97.195488153629128</v>
      </c>
      <c r="AA11" s="69">
        <f t="shared" si="0"/>
        <v>0.97557706971206914</v>
      </c>
    </row>
    <row r="12" spans="1:29" ht="15.75">
      <c r="A12" s="62">
        <v>2009</v>
      </c>
      <c r="B12" s="34">
        <v>119453</v>
      </c>
      <c r="C12" s="63">
        <v>0</v>
      </c>
      <c r="D12" s="64">
        <f t="shared" si="6"/>
        <v>0</v>
      </c>
      <c r="E12" s="63">
        <f t="shared" si="7"/>
        <v>0</v>
      </c>
      <c r="F12" s="65">
        <v>206517.1</v>
      </c>
      <c r="G12" s="66">
        <v>24744.9</v>
      </c>
      <c r="H12" s="67">
        <f t="shared" si="1"/>
        <v>206517.1</v>
      </c>
      <c r="I12" s="68">
        <f t="shared" si="10"/>
        <v>2313.1749611470118</v>
      </c>
      <c r="J12" s="69">
        <f t="shared" si="2"/>
        <v>2413.1749611470118</v>
      </c>
      <c r="K12" s="69">
        <f t="shared" si="3"/>
        <v>6.4394840965492834</v>
      </c>
      <c r="P12" s="37">
        <v>9</v>
      </c>
      <c r="Q12" s="62">
        <v>2009</v>
      </c>
      <c r="R12" s="34">
        <v>267907</v>
      </c>
      <c r="S12" s="63">
        <v>0</v>
      </c>
      <c r="T12" s="64">
        <f t="shared" si="8"/>
        <v>0</v>
      </c>
      <c r="U12" s="63">
        <f t="shared" si="9"/>
        <v>0</v>
      </c>
      <c r="V12" s="65">
        <f>AC1</f>
        <v>350380.0588235294</v>
      </c>
      <c r="W12" s="66">
        <f>AC2</f>
        <v>8213.926470588236</v>
      </c>
      <c r="X12" s="67">
        <f t="shared" si="4"/>
        <v>350380.0588235294</v>
      </c>
      <c r="Y12" s="68">
        <f t="shared" si="11"/>
        <v>23.083473520400506</v>
      </c>
      <c r="Z12" s="69">
        <f t="shared" si="5"/>
        <v>123.0834735204005</v>
      </c>
      <c r="AA12" s="69">
        <f t="shared" si="0"/>
        <v>1.1952014390305363</v>
      </c>
    </row>
    <row r="13" spans="1:29" ht="15.75">
      <c r="A13" s="62">
        <v>2010</v>
      </c>
      <c r="B13" s="34">
        <v>208830</v>
      </c>
      <c r="C13" s="63">
        <v>1</v>
      </c>
      <c r="D13" s="64">
        <f t="shared" si="6"/>
        <v>208830</v>
      </c>
      <c r="E13" s="63">
        <f t="shared" si="7"/>
        <v>1</v>
      </c>
      <c r="F13" s="65">
        <v>206517.1</v>
      </c>
      <c r="G13" s="66">
        <v>24744.9</v>
      </c>
      <c r="H13" s="67">
        <f t="shared" si="1"/>
        <v>231262</v>
      </c>
      <c r="I13" s="68">
        <f t="shared" si="10"/>
        <v>11.982010206418739</v>
      </c>
      <c r="J13" s="69">
        <f t="shared" si="2"/>
        <v>111.98201020641874</v>
      </c>
      <c r="K13" s="69">
        <f t="shared" si="3"/>
        <v>1.0258105839431335</v>
      </c>
      <c r="P13" s="37">
        <v>10</v>
      </c>
      <c r="Q13" s="62">
        <v>2010</v>
      </c>
      <c r="R13" s="34">
        <v>357238</v>
      </c>
      <c r="S13" s="63">
        <v>1</v>
      </c>
      <c r="T13" s="64">
        <f t="shared" si="8"/>
        <v>357238</v>
      </c>
      <c r="U13" s="63">
        <f t="shared" si="9"/>
        <v>1</v>
      </c>
      <c r="V13" s="65">
        <f>AC1</f>
        <v>350380.0588235294</v>
      </c>
      <c r="W13" s="66">
        <v>8213.9</v>
      </c>
      <c r="X13" s="67">
        <f t="shared" si="4"/>
        <v>358593.95882352942</v>
      </c>
      <c r="Y13" s="68">
        <f t="shared" si="11"/>
        <v>2.3442829559364262</v>
      </c>
      <c r="Z13" s="69">
        <f t="shared" si="5"/>
        <v>102.34428295593642</v>
      </c>
      <c r="AA13" s="69">
        <f t="shared" si="0"/>
        <v>1.019752534768384</v>
      </c>
    </row>
    <row r="14" spans="1:29" ht="15.75">
      <c r="A14" s="62">
        <v>2011</v>
      </c>
      <c r="B14" s="34">
        <v>406815</v>
      </c>
      <c r="C14" s="63">
        <v>2</v>
      </c>
      <c r="D14" s="64">
        <f t="shared" si="6"/>
        <v>813630</v>
      </c>
      <c r="E14" s="63">
        <f t="shared" si="7"/>
        <v>4</v>
      </c>
      <c r="F14" s="65">
        <v>206517.1</v>
      </c>
      <c r="G14" s="66">
        <v>24744.9</v>
      </c>
      <c r="H14" s="67">
        <f t="shared" si="1"/>
        <v>256006.90000000002</v>
      </c>
      <c r="I14" s="68">
        <f t="shared" si="10"/>
        <v>10.699942057060833</v>
      </c>
      <c r="J14" s="69">
        <f t="shared" si="2"/>
        <v>110.69994205706084</v>
      </c>
      <c r="K14" s="69">
        <f t="shared" si="3"/>
        <v>1.0212637618277882</v>
      </c>
      <c r="P14" s="37">
        <v>11</v>
      </c>
      <c r="Q14" s="62">
        <v>2011</v>
      </c>
      <c r="R14" s="34">
        <v>530942</v>
      </c>
      <c r="S14" s="63">
        <v>2</v>
      </c>
      <c r="T14" s="64">
        <f t="shared" si="8"/>
        <v>1061884</v>
      </c>
      <c r="U14" s="63">
        <f t="shared" si="9"/>
        <v>4</v>
      </c>
      <c r="V14" s="65">
        <f>AC1</f>
        <v>350380.0588235294</v>
      </c>
      <c r="W14" s="66">
        <v>8213.9</v>
      </c>
      <c r="X14" s="67">
        <f t="shared" si="4"/>
        <v>366807.85882352939</v>
      </c>
      <c r="Y14" s="68">
        <f t="shared" si="11"/>
        <v>2.2905851584750692</v>
      </c>
      <c r="Z14" s="69">
        <f t="shared" si="5"/>
        <v>102.29058515847507</v>
      </c>
      <c r="AA14" s="69">
        <f t="shared" si="0"/>
        <v>1.0192307445842301</v>
      </c>
    </row>
    <row r="15" spans="1:29" ht="15.75">
      <c r="A15" s="62">
        <v>2012</v>
      </c>
      <c r="B15" s="34">
        <v>308096</v>
      </c>
      <c r="C15" s="63">
        <v>3</v>
      </c>
      <c r="D15" s="64">
        <f t="shared" si="6"/>
        <v>924288</v>
      </c>
      <c r="E15" s="63">
        <f t="shared" si="7"/>
        <v>9</v>
      </c>
      <c r="F15" s="65">
        <v>206517.1</v>
      </c>
      <c r="G15" s="66">
        <v>24744.9</v>
      </c>
      <c r="H15" s="67">
        <f t="shared" si="1"/>
        <v>280751.80000000005</v>
      </c>
      <c r="I15" s="68">
        <f t="shared" si="10"/>
        <v>9.6657160412473342</v>
      </c>
      <c r="J15" s="69">
        <f t="shared" si="2"/>
        <v>109.66571604124734</v>
      </c>
      <c r="K15" s="69">
        <f t="shared" si="3"/>
        <v>1.0178277324081288</v>
      </c>
      <c r="P15" s="37">
        <v>12</v>
      </c>
      <c r="Q15" s="62">
        <v>2012</v>
      </c>
      <c r="R15" s="34">
        <v>639648</v>
      </c>
      <c r="S15" s="63">
        <v>3</v>
      </c>
      <c r="T15" s="64">
        <f t="shared" si="8"/>
        <v>1918944</v>
      </c>
      <c r="U15" s="63">
        <f t="shared" si="9"/>
        <v>9</v>
      </c>
      <c r="V15" s="65">
        <f>AC1</f>
        <v>350380.0588235294</v>
      </c>
      <c r="W15" s="66">
        <v>8213.9</v>
      </c>
      <c r="X15" s="67">
        <f t="shared" si="4"/>
        <v>375021.75882352941</v>
      </c>
      <c r="Y15" s="68">
        <f t="shared" si="11"/>
        <v>2.2392922622608573</v>
      </c>
      <c r="Z15" s="69">
        <f t="shared" si="5"/>
        <v>102.23929226226086</v>
      </c>
      <c r="AA15" s="69">
        <f t="shared" si="0"/>
        <v>1.0187328085753042</v>
      </c>
    </row>
    <row r="16" spans="1:29" ht="15.75">
      <c r="A16" s="62">
        <v>2013</v>
      </c>
      <c r="B16" s="34">
        <v>211618</v>
      </c>
      <c r="C16" s="63">
        <v>4</v>
      </c>
      <c r="D16" s="64">
        <f t="shared" si="6"/>
        <v>846472</v>
      </c>
      <c r="E16" s="63">
        <f t="shared" si="7"/>
        <v>16</v>
      </c>
      <c r="F16" s="65">
        <v>206517.1</v>
      </c>
      <c r="G16" s="66">
        <v>24744.9</v>
      </c>
      <c r="H16" s="67">
        <f t="shared" si="1"/>
        <v>305496.7</v>
      </c>
      <c r="I16" s="68">
        <f>((H16-H15)/H15)*100</f>
        <v>8.8137992347689167</v>
      </c>
      <c r="J16" s="69">
        <f>I16+100</f>
        <v>108.81379923476892</v>
      </c>
      <c r="K16" s="69">
        <f t="shared" si="3"/>
        <v>1.0151662576024278</v>
      </c>
      <c r="P16" s="37">
        <v>13</v>
      </c>
      <c r="Q16" s="62">
        <v>2013</v>
      </c>
      <c r="R16" s="34">
        <v>315916</v>
      </c>
      <c r="S16" s="63">
        <v>4</v>
      </c>
      <c r="T16" s="64">
        <f t="shared" si="8"/>
        <v>1263664</v>
      </c>
      <c r="U16" s="63">
        <f t="shared" si="9"/>
        <v>16</v>
      </c>
      <c r="V16" s="65">
        <f>AC1</f>
        <v>350380.0588235294</v>
      </c>
      <c r="W16" s="66">
        <v>8213.9</v>
      </c>
      <c r="X16" s="67">
        <f t="shared" si="4"/>
        <v>383235.65882352937</v>
      </c>
      <c r="Y16" s="68">
        <f>((X16-X15)/X15)*100</f>
        <v>2.1902462475157622</v>
      </c>
      <c r="Z16" s="69">
        <f>Y16+100</f>
        <v>102.19024624751576</v>
      </c>
      <c r="AA16" s="69">
        <f t="shared" si="0"/>
        <v>1.018257154265731</v>
      </c>
    </row>
    <row r="17" spans="1:28" ht="15.75">
      <c r="A17" s="62">
        <v>2014</v>
      </c>
      <c r="B17" s="34">
        <v>409921</v>
      </c>
      <c r="C17" s="63">
        <v>5</v>
      </c>
      <c r="D17" s="64">
        <f t="shared" si="6"/>
        <v>2049605</v>
      </c>
      <c r="E17" s="63">
        <f t="shared" si="7"/>
        <v>25</v>
      </c>
      <c r="F17" s="65">
        <v>206517.1</v>
      </c>
      <c r="G17" s="66">
        <v>24744.9</v>
      </c>
      <c r="H17" s="67">
        <f t="shared" si="1"/>
        <v>330241.59999999998</v>
      </c>
      <c r="I17" s="68">
        <f>((H17-H16)/H16)*100</f>
        <v>8.0998910953866154</v>
      </c>
      <c r="J17" s="69">
        <f t="shared" ref="J17:J20" si="12">I17+100</f>
        <v>108.09989109538661</v>
      </c>
      <c r="K17" s="69">
        <f t="shared" si="3"/>
        <v>1.0130618642222551</v>
      </c>
      <c r="P17" s="37">
        <v>14</v>
      </c>
      <c r="Q17" s="62">
        <v>2014</v>
      </c>
      <c r="R17" s="34">
        <v>533739</v>
      </c>
      <c r="S17" s="63">
        <v>5</v>
      </c>
      <c r="T17" s="64">
        <f t="shared" si="8"/>
        <v>2668695</v>
      </c>
      <c r="U17" s="63">
        <f t="shared" si="9"/>
        <v>25</v>
      </c>
      <c r="V17" s="65">
        <f>AC1</f>
        <v>350380.0588235294</v>
      </c>
      <c r="W17" s="66">
        <v>8213.9</v>
      </c>
      <c r="X17" s="67">
        <f t="shared" si="4"/>
        <v>391449.5588235294</v>
      </c>
      <c r="Y17" s="68">
        <f>((X17-X16)/X16)*100</f>
        <v>2.1433026418301857</v>
      </c>
      <c r="Z17" s="69">
        <f t="shared" si="5"/>
        <v>102.14330264183019</v>
      </c>
      <c r="AA17" s="69">
        <f t="shared" si="0"/>
        <v>1.0178023440619874</v>
      </c>
    </row>
    <row r="18" spans="1:28" ht="15.75">
      <c r="A18" s="62">
        <v>2015</v>
      </c>
      <c r="B18" s="59">
        <v>364376</v>
      </c>
      <c r="C18" s="63">
        <v>6</v>
      </c>
      <c r="D18" s="64">
        <f t="shared" si="6"/>
        <v>2186256</v>
      </c>
      <c r="E18" s="63">
        <f t="shared" si="7"/>
        <v>36</v>
      </c>
      <c r="F18" s="65">
        <v>206517.1</v>
      </c>
      <c r="G18" s="66">
        <v>24744.9</v>
      </c>
      <c r="H18" s="67">
        <f t="shared" si="1"/>
        <v>354986.5</v>
      </c>
      <c r="I18" s="68">
        <f>((H18-H17)/H17)*100</f>
        <v>7.492968784065976</v>
      </c>
      <c r="J18" s="69">
        <f t="shared" si="12"/>
        <v>107.49296878406598</v>
      </c>
      <c r="K18" s="69">
        <f t="shared" si="3"/>
        <v>1.011368661703798</v>
      </c>
      <c r="P18" s="37">
        <v>15</v>
      </c>
      <c r="Q18" s="62">
        <v>2015</v>
      </c>
      <c r="R18" s="72">
        <v>447604</v>
      </c>
      <c r="S18" s="63">
        <v>6</v>
      </c>
      <c r="T18" s="64">
        <f t="shared" si="8"/>
        <v>2685624</v>
      </c>
      <c r="U18" s="63">
        <f t="shared" si="9"/>
        <v>36</v>
      </c>
      <c r="V18" s="65">
        <f>AC1</f>
        <v>350380.0588235294</v>
      </c>
      <c r="W18" s="66">
        <v>8213.9</v>
      </c>
      <c r="X18" s="67">
        <f t="shared" si="4"/>
        <v>399663.45882352942</v>
      </c>
      <c r="Y18" s="68">
        <f>((X18-X17)/X17)*100</f>
        <v>2.0983290988208667</v>
      </c>
      <c r="Z18" s="69">
        <f t="shared" si="5"/>
        <v>102.09832909882087</v>
      </c>
      <c r="AA18" s="69">
        <f t="shared" si="0"/>
        <v>1.0173670611002985</v>
      </c>
    </row>
    <row r="19" spans="1:28" ht="15.75">
      <c r="A19" s="62">
        <v>2016</v>
      </c>
      <c r="B19" s="76">
        <v>425094</v>
      </c>
      <c r="C19" s="63">
        <v>7</v>
      </c>
      <c r="D19" s="64">
        <f t="shared" si="6"/>
        <v>2975658</v>
      </c>
      <c r="E19" s="63">
        <f t="shared" si="7"/>
        <v>49</v>
      </c>
      <c r="F19" s="65">
        <v>206517.1</v>
      </c>
      <c r="G19" s="66">
        <v>24744.9</v>
      </c>
      <c r="H19" s="67">
        <f t="shared" si="1"/>
        <v>379731.4</v>
      </c>
      <c r="I19" s="68">
        <f t="shared" ref="I19:I20" si="13">((H19-H18)/H18)*100</f>
        <v>6.9706594476128032</v>
      </c>
      <c r="J19" s="69">
        <f t="shared" si="12"/>
        <v>106.9706594476128</v>
      </c>
      <c r="K19" s="69">
        <f t="shared" si="3"/>
        <v>1.0099857307259708</v>
      </c>
      <c r="P19" s="37">
        <v>16</v>
      </c>
      <c r="Q19" s="62">
        <v>2016</v>
      </c>
      <c r="R19" s="34">
        <v>391061</v>
      </c>
      <c r="S19" s="63">
        <v>7</v>
      </c>
      <c r="T19" s="64">
        <f t="shared" si="8"/>
        <v>2737427</v>
      </c>
      <c r="U19" s="63">
        <f t="shared" si="9"/>
        <v>49</v>
      </c>
      <c r="V19" s="65">
        <f>AC1</f>
        <v>350380.0588235294</v>
      </c>
      <c r="W19" s="66">
        <v>8213.9</v>
      </c>
      <c r="X19" s="67">
        <f t="shared" si="4"/>
        <v>407877.35882352939</v>
      </c>
      <c r="Y19" s="68">
        <f t="shared" ref="Y19:Y20" si="14">((X19-X18)/X18)*100</f>
        <v>2.0552041520580433</v>
      </c>
      <c r="Z19" s="69">
        <f t="shared" si="5"/>
        <v>102.05520415205804</v>
      </c>
      <c r="AA19" s="69">
        <f t="shared" si="0"/>
        <v>1.0169500968392489</v>
      </c>
      <c r="AB19" s="11">
        <f>P40/13</f>
        <v>114153.38461538461</v>
      </c>
    </row>
    <row r="20" spans="1:28" ht="15.75">
      <c r="A20" s="62">
        <v>2017</v>
      </c>
      <c r="B20" s="76">
        <v>456991</v>
      </c>
      <c r="C20" s="63">
        <v>8</v>
      </c>
      <c r="D20" s="64">
        <f t="shared" si="6"/>
        <v>3655928</v>
      </c>
      <c r="E20" s="63">
        <f t="shared" si="7"/>
        <v>64</v>
      </c>
      <c r="F20" s="65">
        <v>206517.1</v>
      </c>
      <c r="G20" s="66">
        <v>24744.9</v>
      </c>
      <c r="H20" s="67">
        <f t="shared" si="1"/>
        <v>404476.30000000005</v>
      </c>
      <c r="I20" s="68">
        <f t="shared" si="13"/>
        <v>6.5164218708276493</v>
      </c>
      <c r="J20" s="69">
        <f t="shared" si="12"/>
        <v>106.51642187082766</v>
      </c>
      <c r="K20" s="69">
        <f t="shared" si="3"/>
        <v>1.0088414095595422</v>
      </c>
      <c r="P20" s="37">
        <v>17</v>
      </c>
      <c r="Q20" s="62">
        <v>2017</v>
      </c>
      <c r="R20" s="34">
        <v>359975</v>
      </c>
      <c r="S20" s="63">
        <v>8</v>
      </c>
      <c r="T20" s="64">
        <f t="shared" si="8"/>
        <v>2879800</v>
      </c>
      <c r="U20" s="63">
        <f t="shared" si="9"/>
        <v>64</v>
      </c>
      <c r="V20" s="65">
        <f>AC1</f>
        <v>350380.0588235294</v>
      </c>
      <c r="W20" s="66">
        <v>8213.9</v>
      </c>
      <c r="X20" s="67">
        <f t="shared" si="4"/>
        <v>416091.25882352941</v>
      </c>
      <c r="Y20" s="68">
        <f t="shared" si="14"/>
        <v>2.0138161195541664</v>
      </c>
      <c r="Z20" s="69">
        <f t="shared" si="5"/>
        <v>102.01381611955416</v>
      </c>
      <c r="AA20" s="69">
        <f t="shared" si="0"/>
        <v>1.0165503401515907</v>
      </c>
      <c r="AB20">
        <f>R39/S39</f>
        <v>246531.5</v>
      </c>
    </row>
    <row r="21" spans="1:28">
      <c r="A21" s="71"/>
      <c r="B21" s="71"/>
      <c r="C21" s="71"/>
      <c r="D21" s="71"/>
      <c r="E21" s="71"/>
      <c r="F21" s="71"/>
      <c r="G21" s="71"/>
      <c r="H21" s="71"/>
      <c r="I21" s="71"/>
      <c r="J21" s="71"/>
      <c r="K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</row>
    <row r="22" spans="1:28" ht="15.75">
      <c r="A22" s="73" t="s">
        <v>11</v>
      </c>
      <c r="B22" s="64">
        <f>SUM(B4:B20)</f>
        <v>3510791</v>
      </c>
      <c r="C22" s="63"/>
      <c r="D22" s="64">
        <f>SUM(D4:D20)</f>
        <v>10095935</v>
      </c>
      <c r="E22" s="64">
        <f>SUM(E4:E20)</f>
        <v>408</v>
      </c>
      <c r="F22" s="68"/>
      <c r="G22" s="74"/>
      <c r="H22" s="75"/>
      <c r="I22" s="68">
        <f>AVERAGE(I5:I20)</f>
        <v>135.34432239960947</v>
      </c>
      <c r="J22" s="68">
        <f t="shared" ref="J22:K22" si="15">AVERAGE(J5:J20)</f>
        <v>235.34432239960947</v>
      </c>
      <c r="K22" s="68">
        <f t="shared" si="15"/>
        <v>1.2632910514042952</v>
      </c>
      <c r="L22" s="32" t="s">
        <v>5</v>
      </c>
      <c r="M22">
        <f>B39/13</f>
        <v>127714.15384615384</v>
      </c>
      <c r="Q22" s="73" t="s">
        <v>11</v>
      </c>
      <c r="R22" s="64">
        <f>SUM(R4:R20)</f>
        <v>5956461</v>
      </c>
      <c r="S22" s="63"/>
      <c r="T22" s="64">
        <f>SUM(T4:T20)</f>
        <v>3351282</v>
      </c>
      <c r="U22" s="64">
        <f>SUM(U4:U20)</f>
        <v>408</v>
      </c>
      <c r="V22" s="68"/>
      <c r="W22" s="74"/>
      <c r="X22" s="75"/>
      <c r="Y22" s="68">
        <f>AVERAGE(Y5:Y20)</f>
        <v>1.3938611188212193</v>
      </c>
      <c r="Z22" s="68">
        <f t="shared" ref="Z22:AA22" si="16">AVERAGE(Z5:Z20)</f>
        <v>101.39386111882122</v>
      </c>
      <c r="AA22" s="68">
        <f t="shared" si="16"/>
        <v>0.95024581162683086</v>
      </c>
    </row>
    <row r="23" spans="1:28">
      <c r="L23" s="32" t="s">
        <v>6</v>
      </c>
      <c r="M23">
        <f>D39/E39</f>
        <v>332056.8</v>
      </c>
    </row>
    <row r="24" spans="1:28" ht="15.75">
      <c r="A24" s="17" t="s">
        <v>15</v>
      </c>
      <c r="B24" s="1"/>
      <c r="C24" s="4"/>
      <c r="D24" s="5"/>
      <c r="E24" s="4"/>
      <c r="F24" s="7"/>
      <c r="G24" s="8"/>
      <c r="H24" s="3"/>
      <c r="I24" s="2"/>
      <c r="J24" s="6"/>
      <c r="Q24" s="24"/>
      <c r="R24" s="26"/>
      <c r="S24" s="24"/>
      <c r="T24" s="30"/>
      <c r="U24" s="31"/>
      <c r="V24" s="21"/>
      <c r="W24" s="20"/>
      <c r="X24" s="29"/>
    </row>
    <row r="25" spans="1:28" ht="18.75">
      <c r="A25" s="60" t="s">
        <v>0</v>
      </c>
      <c r="B25" s="60" t="s">
        <v>1</v>
      </c>
      <c r="C25" s="60" t="s">
        <v>2</v>
      </c>
      <c r="D25" s="61" t="s">
        <v>3</v>
      </c>
      <c r="E25" s="61" t="s">
        <v>4</v>
      </c>
      <c r="F25" s="61" t="s">
        <v>5</v>
      </c>
      <c r="G25" s="61" t="s">
        <v>6</v>
      </c>
      <c r="H25" s="61" t="s">
        <v>7</v>
      </c>
      <c r="I25" s="61" t="s">
        <v>8</v>
      </c>
      <c r="J25" s="61" t="s">
        <v>9</v>
      </c>
      <c r="K25" s="61" t="s">
        <v>10</v>
      </c>
      <c r="M25" s="37" t="s">
        <v>42</v>
      </c>
      <c r="O25" s="17" t="s">
        <v>17</v>
      </c>
      <c r="P25" s="14"/>
      <c r="Q25" s="15"/>
      <c r="R25" s="16"/>
      <c r="S25" s="16"/>
      <c r="T25" s="16"/>
      <c r="U25" s="16"/>
      <c r="V25" s="16"/>
      <c r="W25" s="16"/>
      <c r="X25" s="28"/>
    </row>
    <row r="26" spans="1:28" ht="18.75">
      <c r="A26" s="62">
        <v>2001</v>
      </c>
      <c r="B26" s="78">
        <v>199419</v>
      </c>
      <c r="C26" s="63">
        <v>-1</v>
      </c>
      <c r="D26" s="64">
        <f>B26*C26</f>
        <v>-199419</v>
      </c>
      <c r="E26" s="63">
        <f>C26*C26</f>
        <v>1</v>
      </c>
      <c r="F26" s="65">
        <f>B44/17</f>
        <v>931540.29411764711</v>
      </c>
      <c r="G26" s="66">
        <f>D44/E44</f>
        <v>85370.171568627455</v>
      </c>
      <c r="H26" s="67">
        <f>F26+(G26*C26)</f>
        <v>846170.12254901964</v>
      </c>
      <c r="I26" s="68" t="e">
        <f>((H26-#REF!)/#REF!)*100</f>
        <v>#REF!</v>
      </c>
      <c r="J26" s="69" t="e">
        <f>I26+100</f>
        <v>#REF!</v>
      </c>
      <c r="K26" s="69" t="e">
        <f>J26/H49</f>
        <v>#REF!</v>
      </c>
      <c r="L26" s="37" t="s">
        <v>43</v>
      </c>
      <c r="O26" s="60" t="s">
        <v>0</v>
      </c>
      <c r="P26" s="60" t="s">
        <v>44</v>
      </c>
      <c r="Q26" s="60" t="s">
        <v>45</v>
      </c>
      <c r="R26" s="61" t="s">
        <v>3</v>
      </c>
      <c r="S26" s="61" t="s">
        <v>4</v>
      </c>
      <c r="T26" s="61" t="s">
        <v>5</v>
      </c>
      <c r="U26" s="61" t="s">
        <v>6</v>
      </c>
      <c r="V26" s="61" t="s">
        <v>7</v>
      </c>
      <c r="W26" s="61" t="s">
        <v>8</v>
      </c>
      <c r="X26" s="61" t="s">
        <v>9</v>
      </c>
      <c r="Y26" s="61" t="s">
        <v>10</v>
      </c>
    </row>
    <row r="27" spans="1:28" ht="15.75">
      <c r="A27" s="62">
        <v>2002</v>
      </c>
      <c r="B27" s="78">
        <v>261113</v>
      </c>
      <c r="C27" s="70">
        <v>-2</v>
      </c>
      <c r="D27" s="64">
        <f>B27*C27</f>
        <v>-522226</v>
      </c>
      <c r="E27" s="63">
        <f>C27*C27</f>
        <v>4</v>
      </c>
      <c r="F27" s="65">
        <v>931540.3</v>
      </c>
      <c r="G27" s="66">
        <v>85370.2</v>
      </c>
      <c r="H27" s="67">
        <f>F27+(C27*G27)</f>
        <v>760799.9</v>
      </c>
      <c r="I27" s="68">
        <f>((H27-H26)/H26)*100</f>
        <v>-10.089014049780991</v>
      </c>
      <c r="J27" s="69">
        <f>I27+100</f>
        <v>89.910985950219015</v>
      </c>
      <c r="K27" s="69"/>
      <c r="O27" s="62">
        <v>2001</v>
      </c>
      <c r="P27" s="77">
        <v>481077</v>
      </c>
      <c r="Q27" s="63">
        <v>-1</v>
      </c>
      <c r="R27" s="64">
        <f>P27*Q27</f>
        <v>-481077</v>
      </c>
      <c r="S27" s="63">
        <f>Q27*Q27</f>
        <v>1</v>
      </c>
      <c r="T27" s="65">
        <f>P45/17</f>
        <v>1121472.1764705882</v>
      </c>
      <c r="U27" s="66">
        <f>R45/S45</f>
        <v>40123.301470588238</v>
      </c>
      <c r="V27" s="67">
        <f>T27+(U27*Q27)</f>
        <v>1081348.875</v>
      </c>
      <c r="W27" s="68" t="e">
        <f>((V27-#REF!)/#REF!)*100</f>
        <v>#REF!</v>
      </c>
      <c r="X27" s="69" t="e">
        <f>W27+100</f>
        <v>#REF!</v>
      </c>
      <c r="Y27" s="69" t="e">
        <f t="shared" ref="Y27:Y43" si="17">X27/V50</f>
        <v>#REF!</v>
      </c>
    </row>
    <row r="28" spans="1:28" ht="15.75">
      <c r="A28" s="62">
        <v>2003</v>
      </c>
      <c r="B28" s="78">
        <v>361076</v>
      </c>
      <c r="C28" s="63">
        <v>-3</v>
      </c>
      <c r="D28" s="64">
        <f>B28*C28</f>
        <v>-1083228</v>
      </c>
      <c r="E28" s="63">
        <f>C28*C28</f>
        <v>9</v>
      </c>
      <c r="F28" s="65">
        <v>931540.3</v>
      </c>
      <c r="G28" s="66">
        <v>85370.2</v>
      </c>
      <c r="H28" s="67">
        <f t="shared" ref="H28:H42" si="18">F28+(C28*G28)</f>
        <v>675429.70000000007</v>
      </c>
      <c r="I28" s="68">
        <f>((H28-H27)/H27)*100</f>
        <v>-11.221110833479335</v>
      </c>
      <c r="J28" s="69">
        <f t="shared" ref="J28:J37" si="19">I28+100</f>
        <v>88.778889166520671</v>
      </c>
      <c r="K28" s="69" t="e">
        <f t="shared" ref="K28:K42" si="20">J28/H51</f>
        <v>#DIV/0!</v>
      </c>
      <c r="O28" s="62">
        <v>2002</v>
      </c>
      <c r="P28" s="77">
        <v>453567</v>
      </c>
      <c r="Q28" s="70">
        <v>-2</v>
      </c>
      <c r="R28" s="64">
        <f t="shared" ref="R28:R43" si="21">P28*Q28</f>
        <v>-907134</v>
      </c>
      <c r="S28" s="63">
        <f>Q28*Q28</f>
        <v>4</v>
      </c>
      <c r="T28" s="65">
        <v>13701642344.9</v>
      </c>
      <c r="U28" s="66">
        <v>49583695.700000003</v>
      </c>
      <c r="V28" s="67">
        <f>T28+(Q28*U28)</f>
        <v>13602474953.5</v>
      </c>
      <c r="W28" s="68">
        <f>((V28-V27)/V27)*100</f>
        <v>1257817.3352818259</v>
      </c>
      <c r="X28" s="69">
        <f>W28+100</f>
        <v>1257917.3352818259</v>
      </c>
      <c r="Y28" s="69" t="e">
        <f t="shared" si="17"/>
        <v>#DIV/0!</v>
      </c>
    </row>
    <row r="29" spans="1:28" ht="15.75">
      <c r="A29" s="62">
        <v>2004</v>
      </c>
      <c r="B29" s="78">
        <v>443409</v>
      </c>
      <c r="C29" s="63">
        <v>-4</v>
      </c>
      <c r="D29" s="64">
        <f t="shared" ref="D29:D42" si="22">B29*C29</f>
        <v>-1773636</v>
      </c>
      <c r="E29" s="63">
        <f t="shared" ref="E29:E42" si="23">C29*C29</f>
        <v>16</v>
      </c>
      <c r="F29" s="65">
        <v>931540.3</v>
      </c>
      <c r="G29" s="66">
        <v>85370.2</v>
      </c>
      <c r="H29" s="67">
        <f t="shared" si="18"/>
        <v>590059.5</v>
      </c>
      <c r="I29" s="68">
        <f>((H29-H28)/H28)*100</f>
        <v>-12.639390894418776</v>
      </c>
      <c r="J29" s="69">
        <f t="shared" si="19"/>
        <v>87.360609105581219</v>
      </c>
      <c r="K29" s="69" t="e">
        <f t="shared" si="20"/>
        <v>#DIV/0!</v>
      </c>
      <c r="O29" s="62">
        <v>2003</v>
      </c>
      <c r="P29" s="77">
        <v>576851</v>
      </c>
      <c r="Q29" s="63">
        <v>-3</v>
      </c>
      <c r="R29" s="64">
        <f t="shared" si="21"/>
        <v>-1730553</v>
      </c>
      <c r="S29" s="63">
        <f>Q29*Q29</f>
        <v>9</v>
      </c>
      <c r="T29" s="65">
        <v>13701642344.9</v>
      </c>
      <c r="U29" s="66">
        <v>49583695.700000003</v>
      </c>
      <c r="V29" s="67">
        <f t="shared" ref="V29:V43" si="24">T29+(Q29*U29)</f>
        <v>13552891257.799999</v>
      </c>
      <c r="W29" s="68">
        <f>((V29-V28)/V28)*100</f>
        <v>-0.36451966182259044</v>
      </c>
      <c r="X29" s="69">
        <f t="shared" ref="X29:X38" si="25">W29+100</f>
        <v>99.635480338177416</v>
      </c>
      <c r="Y29" s="69" t="e">
        <f t="shared" si="17"/>
        <v>#DIV/0!</v>
      </c>
    </row>
    <row r="30" spans="1:28" ht="15.75">
      <c r="A30" s="62">
        <v>2005</v>
      </c>
      <c r="B30" s="78">
        <v>491779</v>
      </c>
      <c r="C30" s="70">
        <v>-5</v>
      </c>
      <c r="D30" s="64">
        <f t="shared" si="22"/>
        <v>-2458895</v>
      </c>
      <c r="E30" s="63">
        <f t="shared" si="23"/>
        <v>25</v>
      </c>
      <c r="F30" s="65">
        <v>931540.3</v>
      </c>
      <c r="G30" s="66">
        <v>85370.2</v>
      </c>
      <c r="H30" s="67">
        <f t="shared" si="18"/>
        <v>504689.30000000005</v>
      </c>
      <c r="I30" s="68">
        <f t="shared" ref="I30:I37" si="26">((H30-H29)/H29)*100</f>
        <v>-14.468066356020021</v>
      </c>
      <c r="J30" s="69">
        <f t="shared" si="19"/>
        <v>85.531933643979983</v>
      </c>
      <c r="K30" s="69" t="e">
        <f t="shared" si="20"/>
        <v>#DIV/0!</v>
      </c>
      <c r="O30" s="62">
        <v>2004</v>
      </c>
      <c r="P30" s="77">
        <v>765489</v>
      </c>
      <c r="Q30" s="63">
        <v>-4</v>
      </c>
      <c r="R30" s="64">
        <f t="shared" si="21"/>
        <v>-3061956</v>
      </c>
      <c r="S30" s="63">
        <f t="shared" ref="S30:S43" si="27">Q30*Q30</f>
        <v>16</v>
      </c>
      <c r="T30" s="65">
        <v>13701642344.9</v>
      </c>
      <c r="U30" s="66">
        <v>49583695.700000003</v>
      </c>
      <c r="V30" s="67">
        <f t="shared" si="24"/>
        <v>13503307562.1</v>
      </c>
      <c r="W30" s="68">
        <f>((V30-V29)/V29)*100</f>
        <v>-0.36585326892121489</v>
      </c>
      <c r="X30" s="69">
        <f t="shared" si="25"/>
        <v>99.634146731078786</v>
      </c>
      <c r="Y30" s="69" t="e">
        <f t="shared" si="17"/>
        <v>#DIV/0!</v>
      </c>
    </row>
    <row r="31" spans="1:28" ht="15.75">
      <c r="A31" s="62">
        <v>2006</v>
      </c>
      <c r="B31" s="78">
        <v>466625</v>
      </c>
      <c r="C31" s="63">
        <v>-6</v>
      </c>
      <c r="D31" s="64">
        <f t="shared" si="22"/>
        <v>-2799750</v>
      </c>
      <c r="E31" s="63">
        <f t="shared" si="23"/>
        <v>36</v>
      </c>
      <c r="F31" s="65">
        <v>931540.3</v>
      </c>
      <c r="G31" s="66">
        <v>85370.2</v>
      </c>
      <c r="H31" s="67">
        <f t="shared" si="18"/>
        <v>419319.10000000009</v>
      </c>
      <c r="I31" s="68">
        <f t="shared" si="26"/>
        <v>-16.915397255301421</v>
      </c>
      <c r="J31" s="69">
        <f t="shared" si="19"/>
        <v>83.084602744698572</v>
      </c>
      <c r="K31" s="69" t="e">
        <f t="shared" si="20"/>
        <v>#DIV/0!</v>
      </c>
      <c r="O31" s="62">
        <v>2005</v>
      </c>
      <c r="P31" s="77">
        <v>976475</v>
      </c>
      <c r="Q31" s="70">
        <v>-5</v>
      </c>
      <c r="R31" s="64">
        <f t="shared" si="21"/>
        <v>-4882375</v>
      </c>
      <c r="S31" s="63">
        <f t="shared" si="27"/>
        <v>25</v>
      </c>
      <c r="T31" s="65">
        <v>13701642344.9</v>
      </c>
      <c r="U31" s="66">
        <v>49583695.700000003</v>
      </c>
      <c r="V31" s="67">
        <f t="shared" si="24"/>
        <v>13453723866.4</v>
      </c>
      <c r="W31" s="68">
        <f t="shared" ref="W31:W38" si="28">((V31-V30)/V30)*100</f>
        <v>-0.36719666994158007</v>
      </c>
      <c r="X31" s="69">
        <f t="shared" si="25"/>
        <v>99.632803330058422</v>
      </c>
      <c r="Y31" s="69" t="e">
        <f t="shared" si="17"/>
        <v>#DIV/0!</v>
      </c>
    </row>
    <row r="32" spans="1:28" ht="15.75">
      <c r="A32" s="62">
        <v>2007</v>
      </c>
      <c r="B32" s="78">
        <v>581837</v>
      </c>
      <c r="C32" s="63">
        <v>-7</v>
      </c>
      <c r="D32" s="64">
        <f t="shared" si="22"/>
        <v>-4072859</v>
      </c>
      <c r="E32" s="63">
        <f t="shared" si="23"/>
        <v>49</v>
      </c>
      <c r="F32" s="65">
        <v>931540.3</v>
      </c>
      <c r="G32" s="66">
        <v>85370.2</v>
      </c>
      <c r="H32" s="67">
        <f t="shared" si="18"/>
        <v>333948.90000000002</v>
      </c>
      <c r="I32" s="68">
        <f t="shared" si="26"/>
        <v>-20.359244308213018</v>
      </c>
      <c r="J32" s="69">
        <f t="shared" si="19"/>
        <v>79.640755691786978</v>
      </c>
      <c r="K32" s="69" t="e">
        <f t="shared" si="20"/>
        <v>#DIV/0!</v>
      </c>
      <c r="O32" s="62">
        <v>2006</v>
      </c>
      <c r="P32" s="77">
        <v>723064</v>
      </c>
      <c r="Q32" s="63">
        <v>-6</v>
      </c>
      <c r="R32" s="64">
        <f t="shared" si="21"/>
        <v>-4338384</v>
      </c>
      <c r="S32" s="63">
        <f t="shared" si="27"/>
        <v>36</v>
      </c>
      <c r="T32" s="65">
        <v>13701642344.9</v>
      </c>
      <c r="U32" s="66">
        <v>49583695.700000003</v>
      </c>
      <c r="V32" s="67">
        <f t="shared" si="24"/>
        <v>13404140170.699999</v>
      </c>
      <c r="W32" s="68">
        <f t="shared" si="28"/>
        <v>-0.36854997317013138</v>
      </c>
      <c r="X32" s="69">
        <f t="shared" si="25"/>
        <v>99.631450026829867</v>
      </c>
      <c r="Y32" s="69" t="e">
        <f t="shared" si="17"/>
        <v>#DIV/0!</v>
      </c>
    </row>
    <row r="33" spans="1:25" ht="15.75">
      <c r="A33" s="62">
        <v>2008</v>
      </c>
      <c r="B33" s="78">
        <v>979926</v>
      </c>
      <c r="C33" s="70">
        <v>-8</v>
      </c>
      <c r="D33" s="64">
        <f t="shared" si="22"/>
        <v>-7839408</v>
      </c>
      <c r="E33" s="63">
        <f t="shared" si="23"/>
        <v>64</v>
      </c>
      <c r="F33" s="65">
        <v>931540.3</v>
      </c>
      <c r="G33" s="66">
        <v>85370.2</v>
      </c>
      <c r="H33" s="67">
        <f t="shared" si="18"/>
        <v>248578.70000000007</v>
      </c>
      <c r="I33" s="68">
        <f t="shared" si="26"/>
        <v>-25.563851235922609</v>
      </c>
      <c r="J33" s="69">
        <f t="shared" si="19"/>
        <v>74.436148764077387</v>
      </c>
      <c r="K33" s="69" t="e">
        <f t="shared" si="20"/>
        <v>#DIV/0!</v>
      </c>
      <c r="O33" s="62">
        <v>2007</v>
      </c>
      <c r="P33" s="77">
        <v>1124879</v>
      </c>
      <c r="Q33" s="63">
        <v>-7</v>
      </c>
      <c r="R33" s="64">
        <f t="shared" si="21"/>
        <v>-7874153</v>
      </c>
      <c r="S33" s="63">
        <f t="shared" si="27"/>
        <v>49</v>
      </c>
      <c r="T33" s="65">
        <v>13701642344.9</v>
      </c>
      <c r="U33" s="66">
        <v>49583695.700000003</v>
      </c>
      <c r="V33" s="67">
        <f t="shared" si="24"/>
        <v>13354556475</v>
      </c>
      <c r="W33" s="68">
        <f t="shared" si="28"/>
        <v>-0.36991328849562061</v>
      </c>
      <c r="X33" s="69">
        <f t="shared" si="25"/>
        <v>99.630086711504376</v>
      </c>
      <c r="Y33" s="69" t="e">
        <f t="shared" si="17"/>
        <v>#DIV/0!</v>
      </c>
    </row>
    <row r="34" spans="1:25" ht="15.75">
      <c r="A34" s="62">
        <v>2009</v>
      </c>
      <c r="B34" s="78">
        <v>607368</v>
      </c>
      <c r="C34" s="63">
        <v>0</v>
      </c>
      <c r="D34" s="64">
        <f t="shared" si="22"/>
        <v>0</v>
      </c>
      <c r="E34" s="63">
        <f t="shared" si="23"/>
        <v>0</v>
      </c>
      <c r="F34" s="65">
        <v>931540.3</v>
      </c>
      <c r="G34" s="66">
        <v>85370.2</v>
      </c>
      <c r="H34" s="67">
        <f t="shared" si="18"/>
        <v>931540.3</v>
      </c>
      <c r="I34" s="68">
        <f t="shared" si="26"/>
        <v>274.74662953825077</v>
      </c>
      <c r="J34" s="69">
        <f t="shared" si="19"/>
        <v>374.74662953825077</v>
      </c>
      <c r="K34" s="69" t="e">
        <f t="shared" si="20"/>
        <v>#DIV/0!</v>
      </c>
      <c r="O34" s="62">
        <v>2008</v>
      </c>
      <c r="P34" s="77">
        <v>1539639</v>
      </c>
      <c r="Q34" s="70">
        <v>-8</v>
      </c>
      <c r="R34" s="64">
        <f t="shared" si="21"/>
        <v>-12317112</v>
      </c>
      <c r="S34" s="63">
        <f t="shared" si="27"/>
        <v>64</v>
      </c>
      <c r="T34" s="65">
        <v>13701642344.9</v>
      </c>
      <c r="U34" s="66">
        <v>49583695.700000003</v>
      </c>
      <c r="V34" s="67">
        <f t="shared" si="24"/>
        <v>13304972779.299999</v>
      </c>
      <c r="W34" s="68">
        <f t="shared" si="28"/>
        <v>-0.3712867274388516</v>
      </c>
      <c r="X34" s="69">
        <f t="shared" si="25"/>
        <v>99.628713272561143</v>
      </c>
      <c r="Y34" s="69" t="e">
        <f t="shared" si="17"/>
        <v>#DIV/0!</v>
      </c>
    </row>
    <row r="35" spans="1:25" ht="15.75">
      <c r="A35" s="62">
        <v>2010</v>
      </c>
      <c r="B35" s="78">
        <v>890801</v>
      </c>
      <c r="C35" s="63">
        <v>1</v>
      </c>
      <c r="D35" s="64">
        <f t="shared" si="22"/>
        <v>890801</v>
      </c>
      <c r="E35" s="63">
        <f t="shared" si="23"/>
        <v>1</v>
      </c>
      <c r="F35" s="65">
        <v>931540.3</v>
      </c>
      <c r="G35" s="66">
        <v>85370.2</v>
      </c>
      <c r="H35" s="67">
        <f t="shared" si="18"/>
        <v>1016910.5</v>
      </c>
      <c r="I35" s="68">
        <f t="shared" si="26"/>
        <v>9.1644129620586412</v>
      </c>
      <c r="J35" s="69">
        <f t="shared" si="19"/>
        <v>109.16441296205863</v>
      </c>
      <c r="K35" s="69" t="e">
        <f t="shared" si="20"/>
        <v>#DIV/0!</v>
      </c>
      <c r="O35" s="62">
        <v>2009</v>
      </c>
      <c r="P35" s="77">
        <v>812555</v>
      </c>
      <c r="Q35" s="63">
        <v>0</v>
      </c>
      <c r="R35" s="64">
        <f t="shared" si="21"/>
        <v>0</v>
      </c>
      <c r="S35" s="63">
        <f t="shared" si="27"/>
        <v>0</v>
      </c>
      <c r="T35" s="65">
        <v>13701642344.9</v>
      </c>
      <c r="U35" s="66">
        <v>49583695.700000003</v>
      </c>
      <c r="V35" s="67">
        <f t="shared" si="24"/>
        <v>13701642344.9</v>
      </c>
      <c r="W35" s="68">
        <f t="shared" si="28"/>
        <v>2.9813632254636597</v>
      </c>
      <c r="X35" s="69">
        <f t="shared" si="25"/>
        <v>102.98136322546365</v>
      </c>
      <c r="Y35" s="69" t="e">
        <f t="shared" si="17"/>
        <v>#DIV/0!</v>
      </c>
    </row>
    <row r="36" spans="1:25" ht="15.75">
      <c r="A36" s="62">
        <v>2011</v>
      </c>
      <c r="B36" s="78">
        <v>1553856</v>
      </c>
      <c r="C36" s="63">
        <v>2</v>
      </c>
      <c r="D36" s="64">
        <f t="shared" si="22"/>
        <v>3107712</v>
      </c>
      <c r="E36" s="63">
        <f t="shared" si="23"/>
        <v>4</v>
      </c>
      <c r="F36" s="65">
        <v>931540.3</v>
      </c>
      <c r="G36" s="66">
        <v>85370.2</v>
      </c>
      <c r="H36" s="67">
        <f t="shared" si="18"/>
        <v>1102280.7</v>
      </c>
      <c r="I36" s="68">
        <f t="shared" si="26"/>
        <v>8.3950554153979091</v>
      </c>
      <c r="J36" s="69">
        <f t="shared" si="19"/>
        <v>108.39505541539791</v>
      </c>
      <c r="K36" s="69" t="e">
        <f t="shared" si="20"/>
        <v>#DIV/0!</v>
      </c>
      <c r="O36" s="62">
        <v>2010</v>
      </c>
      <c r="P36" s="77">
        <v>1501524</v>
      </c>
      <c r="Q36" s="63">
        <v>1</v>
      </c>
      <c r="R36" s="64">
        <f t="shared" si="21"/>
        <v>1501524</v>
      </c>
      <c r="S36" s="63">
        <f t="shared" si="27"/>
        <v>1</v>
      </c>
      <c r="T36" s="65">
        <v>13701642344.9</v>
      </c>
      <c r="U36" s="66">
        <v>49583695.700000003</v>
      </c>
      <c r="V36" s="67">
        <f t="shared" si="24"/>
        <v>13751226040.6</v>
      </c>
      <c r="W36" s="68">
        <f t="shared" si="28"/>
        <v>0.3618814040818743</v>
      </c>
      <c r="X36" s="69">
        <f t="shared" si="25"/>
        <v>100.36188140408187</v>
      </c>
      <c r="Y36" s="69" t="e">
        <f t="shared" si="17"/>
        <v>#DIV/0!</v>
      </c>
    </row>
    <row r="37" spans="1:25" ht="15.75">
      <c r="A37" s="62">
        <v>2012</v>
      </c>
      <c r="B37" s="78">
        <v>1256928</v>
      </c>
      <c r="C37" s="63">
        <v>3</v>
      </c>
      <c r="D37" s="64">
        <f t="shared" si="22"/>
        <v>3770784</v>
      </c>
      <c r="E37" s="63">
        <f t="shared" si="23"/>
        <v>9</v>
      </c>
      <c r="F37" s="65">
        <v>931540.3</v>
      </c>
      <c r="G37" s="66">
        <v>85370.2</v>
      </c>
      <c r="H37" s="67">
        <f t="shared" si="18"/>
        <v>1187650.8999999999</v>
      </c>
      <c r="I37" s="68">
        <f t="shared" si="26"/>
        <v>7.7448693422646295</v>
      </c>
      <c r="J37" s="69">
        <f t="shared" si="19"/>
        <v>107.74486934226464</v>
      </c>
      <c r="K37" s="69" t="e">
        <f t="shared" si="20"/>
        <v>#DIV/0!</v>
      </c>
      <c r="O37" s="62">
        <v>2011</v>
      </c>
      <c r="P37" s="77">
        <v>1775166</v>
      </c>
      <c r="Q37" s="63">
        <v>2</v>
      </c>
      <c r="R37" s="64">
        <f t="shared" si="21"/>
        <v>3550332</v>
      </c>
      <c r="S37" s="63">
        <f t="shared" si="27"/>
        <v>4</v>
      </c>
      <c r="T37" s="65">
        <v>13701642344.9</v>
      </c>
      <c r="U37" s="66">
        <v>49583695.700000003</v>
      </c>
      <c r="V37" s="67">
        <f t="shared" si="24"/>
        <v>13800809736.299999</v>
      </c>
      <c r="W37" s="68">
        <f t="shared" si="28"/>
        <v>0.36057654461940181</v>
      </c>
      <c r="X37" s="69">
        <f t="shared" si="25"/>
        <v>100.36057654461941</v>
      </c>
      <c r="Y37" s="69" t="e">
        <f t="shared" si="17"/>
        <v>#DIV/0!</v>
      </c>
    </row>
    <row r="38" spans="1:25" ht="15.75">
      <c r="A38" s="62">
        <v>2013</v>
      </c>
      <c r="B38" s="78">
        <v>1162068</v>
      </c>
      <c r="C38" s="63">
        <v>4</v>
      </c>
      <c r="D38" s="64">
        <f t="shared" si="22"/>
        <v>4648272</v>
      </c>
      <c r="E38" s="63">
        <f t="shared" si="23"/>
        <v>16</v>
      </c>
      <c r="F38" s="65">
        <v>931540.3</v>
      </c>
      <c r="G38" s="66">
        <v>85370.2</v>
      </c>
      <c r="H38" s="67">
        <f t="shared" si="18"/>
        <v>1273021.1000000001</v>
      </c>
      <c r="I38" s="68">
        <f>((H38-H37)/H37)*100</f>
        <v>7.1881560482125</v>
      </c>
      <c r="J38" s="69">
        <f>I38+100</f>
        <v>107.18815604821251</v>
      </c>
      <c r="K38" s="69" t="e">
        <f t="shared" si="20"/>
        <v>#DIV/0!</v>
      </c>
      <c r="O38" s="62">
        <v>2012</v>
      </c>
      <c r="P38" s="77">
        <v>1432771</v>
      </c>
      <c r="Q38" s="63">
        <v>3</v>
      </c>
      <c r="R38" s="64">
        <f t="shared" si="21"/>
        <v>4298313</v>
      </c>
      <c r="S38" s="63">
        <f t="shared" si="27"/>
        <v>9</v>
      </c>
      <c r="T38" s="65">
        <v>13701642344.9</v>
      </c>
      <c r="U38" s="66">
        <v>49583695.700000003</v>
      </c>
      <c r="V38" s="67">
        <f t="shared" si="24"/>
        <v>13850393432</v>
      </c>
      <c r="W38" s="68">
        <f t="shared" si="28"/>
        <v>0.35928106138280963</v>
      </c>
      <c r="X38" s="69">
        <f t="shared" si="25"/>
        <v>100.35928106138282</v>
      </c>
      <c r="Y38" s="69" t="e">
        <f t="shared" si="17"/>
        <v>#DIV/0!</v>
      </c>
    </row>
    <row r="39" spans="1:25" ht="15.75">
      <c r="A39" s="62">
        <v>2014</v>
      </c>
      <c r="B39" s="78">
        <v>1660284</v>
      </c>
      <c r="C39" s="63">
        <v>5</v>
      </c>
      <c r="D39" s="64">
        <f t="shared" si="22"/>
        <v>8301420</v>
      </c>
      <c r="E39" s="63">
        <f t="shared" si="23"/>
        <v>25</v>
      </c>
      <c r="F39" s="65">
        <v>931540.3</v>
      </c>
      <c r="G39" s="66">
        <v>85370.2</v>
      </c>
      <c r="H39" s="67">
        <f t="shared" si="18"/>
        <v>1358391.3</v>
      </c>
      <c r="I39" s="68">
        <f>((H39-H38)/H38)*100</f>
        <v>6.7061103700480658</v>
      </c>
      <c r="J39" s="69">
        <f t="shared" ref="J39:J42" si="29">I39+100</f>
        <v>106.70611037004807</v>
      </c>
      <c r="K39" s="69" t="e">
        <f t="shared" si="20"/>
        <v>#DIV/0!</v>
      </c>
      <c r="O39" s="62">
        <v>2013</v>
      </c>
      <c r="P39" s="77">
        <v>986126</v>
      </c>
      <c r="Q39" s="63">
        <v>4</v>
      </c>
      <c r="R39" s="64">
        <f t="shared" si="21"/>
        <v>3944504</v>
      </c>
      <c r="S39" s="63">
        <f t="shared" si="27"/>
        <v>16</v>
      </c>
      <c r="T39" s="65">
        <v>13701642344.9</v>
      </c>
      <c r="U39" s="66">
        <v>49583695.700000003</v>
      </c>
      <c r="V39" s="67">
        <f t="shared" si="24"/>
        <v>13899977127.699999</v>
      </c>
      <c r="W39" s="68">
        <f>((V39-V38)/V38)*100</f>
        <v>0.35799485367282419</v>
      </c>
      <c r="X39" s="69">
        <f>W39+100</f>
        <v>100.35799485367282</v>
      </c>
      <c r="Y39" s="69" t="e">
        <f t="shared" si="17"/>
        <v>#DIV/0!</v>
      </c>
    </row>
    <row r="40" spans="1:25" ht="15.75">
      <c r="A40" s="62">
        <v>2015</v>
      </c>
      <c r="B40" s="78">
        <v>1483160</v>
      </c>
      <c r="C40" s="63">
        <v>6</v>
      </c>
      <c r="D40" s="64">
        <f t="shared" si="22"/>
        <v>8898960</v>
      </c>
      <c r="E40" s="63">
        <f t="shared" si="23"/>
        <v>36</v>
      </c>
      <c r="F40" s="65">
        <v>931540.3</v>
      </c>
      <c r="G40" s="66">
        <v>85370.2</v>
      </c>
      <c r="H40" s="67">
        <f t="shared" si="18"/>
        <v>1443761.5</v>
      </c>
      <c r="I40" s="68">
        <f>((H40-H39)/H39)*100</f>
        <v>6.2846545027194995</v>
      </c>
      <c r="J40" s="69">
        <f t="shared" si="29"/>
        <v>106.2846545027195</v>
      </c>
      <c r="K40" s="69" t="e">
        <f t="shared" si="20"/>
        <v>#DIV/0!</v>
      </c>
      <c r="O40" s="62">
        <v>2014</v>
      </c>
      <c r="P40" s="77">
        <v>1483994</v>
      </c>
      <c r="Q40" s="63">
        <v>5</v>
      </c>
      <c r="R40" s="64">
        <f t="shared" si="21"/>
        <v>7419970</v>
      </c>
      <c r="S40" s="63">
        <f t="shared" si="27"/>
        <v>25</v>
      </c>
      <c r="T40" s="65">
        <v>13701642344.9</v>
      </c>
      <c r="U40" s="66">
        <v>49583695.700000003</v>
      </c>
      <c r="V40" s="67">
        <f t="shared" si="24"/>
        <v>13949560823.4</v>
      </c>
      <c r="W40" s="68">
        <f>((V40-V39)/V39)*100</f>
        <v>0.35671782222713111</v>
      </c>
      <c r="X40" s="69">
        <f t="shared" ref="X40:X43" si="30">W40+100</f>
        <v>100.35671782222713</v>
      </c>
      <c r="Y40" s="69" t="e">
        <f t="shared" si="17"/>
        <v>#DIV/0!</v>
      </c>
    </row>
    <row r="41" spans="1:25" ht="15.75">
      <c r="A41" s="62">
        <v>2016</v>
      </c>
      <c r="B41" s="78">
        <v>1529786</v>
      </c>
      <c r="C41" s="63">
        <v>7</v>
      </c>
      <c r="D41" s="64">
        <f t="shared" si="22"/>
        <v>10708502</v>
      </c>
      <c r="E41" s="63">
        <f t="shared" si="23"/>
        <v>49</v>
      </c>
      <c r="F41" s="65">
        <v>931540.3</v>
      </c>
      <c r="G41" s="66">
        <v>85370.2</v>
      </c>
      <c r="H41" s="67">
        <f t="shared" si="18"/>
        <v>1529131.7000000002</v>
      </c>
      <c r="I41" s="68">
        <f t="shared" ref="I41:I42" si="31">((H41-H40)/H40)*100</f>
        <v>5.9130403463453058</v>
      </c>
      <c r="J41" s="69">
        <f t="shared" si="29"/>
        <v>105.91304034634531</v>
      </c>
      <c r="K41" s="69" t="e">
        <f t="shared" si="20"/>
        <v>#DIV/0!</v>
      </c>
      <c r="O41" s="62">
        <v>2015</v>
      </c>
      <c r="P41" s="78">
        <v>1388771</v>
      </c>
      <c r="Q41" s="63">
        <v>6</v>
      </c>
      <c r="R41" s="64">
        <f t="shared" si="21"/>
        <v>8332626</v>
      </c>
      <c r="S41" s="63">
        <f t="shared" si="27"/>
        <v>36</v>
      </c>
      <c r="T41" s="65">
        <v>13701642344.9</v>
      </c>
      <c r="U41" s="66">
        <v>49583695.700000003</v>
      </c>
      <c r="V41" s="67">
        <f t="shared" si="24"/>
        <v>13999144519.1</v>
      </c>
      <c r="W41" s="68">
        <f>((V41-V40)/V40)*100</f>
        <v>0.35544986919463079</v>
      </c>
      <c r="X41" s="69">
        <f t="shared" si="30"/>
        <v>100.35544986919463</v>
      </c>
      <c r="Y41" s="69" t="e">
        <f t="shared" si="17"/>
        <v>#DIV/0!</v>
      </c>
    </row>
    <row r="42" spans="1:25" ht="15.75">
      <c r="A42" s="62">
        <v>2017</v>
      </c>
      <c r="B42" s="78">
        <v>1906750</v>
      </c>
      <c r="C42" s="63">
        <v>8</v>
      </c>
      <c r="D42" s="64">
        <f t="shared" si="22"/>
        <v>15254000</v>
      </c>
      <c r="E42" s="63">
        <f t="shared" si="23"/>
        <v>64</v>
      </c>
      <c r="F42" s="65">
        <v>931540.3</v>
      </c>
      <c r="G42" s="66">
        <v>85370.2</v>
      </c>
      <c r="H42" s="67">
        <f t="shared" si="18"/>
        <v>1614501.9</v>
      </c>
      <c r="I42" s="68">
        <f t="shared" si="31"/>
        <v>5.5829200323294392</v>
      </c>
      <c r="J42" s="69">
        <f t="shared" si="29"/>
        <v>105.58292003232944</v>
      </c>
      <c r="K42" s="69" t="e">
        <f t="shared" si="20"/>
        <v>#DIV/0!</v>
      </c>
      <c r="O42" s="62">
        <v>2016</v>
      </c>
      <c r="P42" s="77">
        <v>1428850</v>
      </c>
      <c r="Q42" s="63">
        <v>7</v>
      </c>
      <c r="R42" s="64">
        <f t="shared" si="21"/>
        <v>10001950</v>
      </c>
      <c r="S42" s="63">
        <f t="shared" si="27"/>
        <v>49</v>
      </c>
      <c r="T42" s="65">
        <v>13701642344.9</v>
      </c>
      <c r="U42" s="66">
        <v>49583695.700000003</v>
      </c>
      <c r="V42" s="67">
        <f t="shared" si="24"/>
        <v>14048728214.799999</v>
      </c>
      <c r="W42" s="68">
        <f t="shared" ref="W42:W43" si="32">((V42-V41)/V41)*100</f>
        <v>0.3541908981105838</v>
      </c>
      <c r="X42" s="69">
        <f t="shared" si="30"/>
        <v>100.35419089811059</v>
      </c>
      <c r="Y42" s="69" t="e">
        <f t="shared" si="17"/>
        <v>#DIV/0!</v>
      </c>
    </row>
    <row r="43" spans="1:25" ht="15.75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O43" s="62">
        <v>2017</v>
      </c>
      <c r="P43" s="77">
        <v>1614229</v>
      </c>
      <c r="Q43" s="63">
        <v>8</v>
      </c>
      <c r="R43" s="64">
        <f t="shared" si="21"/>
        <v>12913832</v>
      </c>
      <c r="S43" s="63">
        <f t="shared" si="27"/>
        <v>64</v>
      </c>
      <c r="T43" s="65">
        <v>13701642344.9</v>
      </c>
      <c r="U43" s="66">
        <v>49583695.700000003</v>
      </c>
      <c r="V43" s="67">
        <f t="shared" si="24"/>
        <v>14098311910.5</v>
      </c>
      <c r="W43" s="68">
        <f t="shared" si="32"/>
        <v>0.35294081387214482</v>
      </c>
      <c r="X43" s="69">
        <f t="shared" si="30"/>
        <v>100.35294081387214</v>
      </c>
      <c r="Y43" s="69" t="e">
        <f t="shared" si="17"/>
        <v>#DIV/0!</v>
      </c>
    </row>
    <row r="44" spans="1:25" ht="15.75">
      <c r="A44" s="73" t="s">
        <v>11</v>
      </c>
      <c r="B44" s="64">
        <f>SUM(B26:B42)</f>
        <v>15836185</v>
      </c>
      <c r="C44" s="63"/>
      <c r="D44" s="64">
        <f>SUM(D26:D42)</f>
        <v>34831030</v>
      </c>
      <c r="E44" s="64">
        <f>SUM(E26:E42)</f>
        <v>408</v>
      </c>
      <c r="F44" s="68"/>
      <c r="G44" s="74"/>
      <c r="H44" s="75"/>
      <c r="I44" s="68">
        <f>AVERAGE(I27:I42)</f>
        <v>13.77936085153066</v>
      </c>
      <c r="J44" s="68">
        <f t="shared" ref="J44:K44" si="33">AVERAGE(J27:J42)</f>
        <v>113.77936085153065</v>
      </c>
      <c r="K44" s="68" t="e">
        <f t="shared" si="33"/>
        <v>#DIV/0!</v>
      </c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</row>
    <row r="45" spans="1:25" ht="15.75">
      <c r="O45" s="73" t="s">
        <v>11</v>
      </c>
      <c r="P45" s="64">
        <f>SUM(P27:P43)</f>
        <v>19065027</v>
      </c>
      <c r="Q45" s="63"/>
      <c r="R45" s="64">
        <f>SUM(R27:R43)</f>
        <v>16370307</v>
      </c>
      <c r="S45" s="64">
        <f>SUM(S27:S43)</f>
        <v>408</v>
      </c>
      <c r="T45" s="68"/>
      <c r="U45" s="74"/>
      <c r="V45" s="75"/>
      <c r="W45" s="68">
        <f>AVERAGE(W28:W43)</f>
        <v>78613.810522420565</v>
      </c>
      <c r="X45" s="68">
        <f t="shared" ref="X45:Y45" si="34">AVERAGE(X28:X43)</f>
        <v>78713.810522420565</v>
      </c>
      <c r="Y45" s="68" t="e">
        <f t="shared" si="34"/>
        <v>#DIV/0!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43"/>
  <sheetViews>
    <sheetView topLeftCell="A11" workbookViewId="0">
      <selection activeCell="M41" sqref="M40:M41"/>
    </sheetView>
  </sheetViews>
  <sheetFormatPr defaultRowHeight="15"/>
  <cols>
    <col min="2" max="2" width="17.140625" customWidth="1"/>
    <col min="4" max="4" width="15.85546875" customWidth="1"/>
    <col min="6" max="6" width="9.5703125" bestFit="1" customWidth="1"/>
    <col min="7" max="7" width="13" customWidth="1"/>
    <col min="8" max="8" width="13.85546875" customWidth="1"/>
    <col min="9" max="9" width="12.28515625" customWidth="1"/>
    <col min="10" max="10" width="13" customWidth="1"/>
    <col min="11" max="11" width="33.140625" customWidth="1"/>
  </cols>
  <sheetData>
    <row r="1" spans="1:15">
      <c r="A1" s="35" t="s">
        <v>18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18.75">
      <c r="A2" s="60" t="s">
        <v>0</v>
      </c>
      <c r="B2" s="60" t="s">
        <v>1</v>
      </c>
      <c r="C2" s="60" t="s">
        <v>2</v>
      </c>
      <c r="D2" s="61" t="s">
        <v>3</v>
      </c>
      <c r="E2" s="61" t="s">
        <v>4</v>
      </c>
      <c r="F2" s="61" t="s">
        <v>5</v>
      </c>
      <c r="G2" s="61" t="s">
        <v>6</v>
      </c>
      <c r="H2" s="61" t="s">
        <v>7</v>
      </c>
      <c r="I2" s="61" t="s">
        <v>8</v>
      </c>
      <c r="J2" s="61" t="s">
        <v>9</v>
      </c>
      <c r="K2" s="61" t="s">
        <v>10</v>
      </c>
      <c r="L2" s="28" t="s">
        <v>10</v>
      </c>
      <c r="M2" s="35"/>
      <c r="N2" s="35"/>
      <c r="O2" s="35"/>
    </row>
    <row r="3" spans="1:15" ht="15.75">
      <c r="A3" s="62">
        <v>2001</v>
      </c>
      <c r="B3" s="38">
        <v>340871</v>
      </c>
      <c r="C3" s="63">
        <v>-1</v>
      </c>
      <c r="D3" s="64">
        <f>B3*C3</f>
        <v>-340871</v>
      </c>
      <c r="E3" s="63">
        <f>C3*C3</f>
        <v>1</v>
      </c>
      <c r="F3" s="65">
        <f>B21/17</f>
        <v>600679.4705882353</v>
      </c>
      <c r="G3" s="66">
        <f>D21/E21</f>
        <v>25617.281862745098</v>
      </c>
      <c r="H3" s="67">
        <f>F3+(G3*C3)</f>
        <v>575062.18872549024</v>
      </c>
      <c r="I3" s="68" t="e">
        <f>((H3-#REF!)/#REF!)*100</f>
        <v>#REF!</v>
      </c>
      <c r="J3" s="69" t="e">
        <f>I3+100</f>
        <v>#REF!</v>
      </c>
      <c r="K3" s="69" t="e">
        <f>J3/H26</f>
        <v>#REF!</v>
      </c>
      <c r="L3" s="35" t="e">
        <f>J3/K3</f>
        <v>#REF!</v>
      </c>
      <c r="M3" s="35"/>
      <c r="N3" s="35"/>
      <c r="O3" s="35"/>
    </row>
    <row r="4" spans="1:15" ht="15.75">
      <c r="A4" s="62">
        <v>2002</v>
      </c>
      <c r="B4" s="38">
        <v>279672</v>
      </c>
      <c r="C4" s="70">
        <v>-2</v>
      </c>
      <c r="D4" s="64">
        <f>B4*C4</f>
        <v>-559344</v>
      </c>
      <c r="E4" s="63">
        <f>C4*C4</f>
        <v>4</v>
      </c>
      <c r="F4" s="65">
        <v>600679.5</v>
      </c>
      <c r="G4" s="66">
        <v>25617.3</v>
      </c>
      <c r="H4" s="67">
        <f>F4+(C4*G4)</f>
        <v>549444.9</v>
      </c>
      <c r="I4" s="68">
        <f>((H4-H3)/H3)*100</f>
        <v>-4.4546988530520126</v>
      </c>
      <c r="J4" s="69">
        <f>I4+100</f>
        <v>95.545301146947992</v>
      </c>
      <c r="K4" s="69">
        <f>J4/'AR INDONESIA'!J27</f>
        <v>1.0626654811665455</v>
      </c>
      <c r="L4" s="36">
        <f t="shared" ref="L4:L15" si="0">J4/K4</f>
        <v>89.910985950219015</v>
      </c>
      <c r="M4" s="14" t="s">
        <v>5</v>
      </c>
      <c r="N4" s="14">
        <f>B16/13</f>
        <v>58774.076923076922</v>
      </c>
      <c r="O4" s="14" t="s">
        <v>12</v>
      </c>
    </row>
    <row r="5" spans="1:15" ht="15.75">
      <c r="A5" s="62">
        <v>2003</v>
      </c>
      <c r="B5" s="38">
        <v>399436</v>
      </c>
      <c r="C5" s="63">
        <v>-3</v>
      </c>
      <c r="D5" s="64">
        <f>B5*C5</f>
        <v>-1198308</v>
      </c>
      <c r="E5" s="63">
        <f>C5*C5</f>
        <v>9</v>
      </c>
      <c r="F5" s="65">
        <v>600679.5</v>
      </c>
      <c r="G5" s="66">
        <v>25617.3</v>
      </c>
      <c r="H5" s="67">
        <f t="shared" ref="H5:H19" si="1">F5+(C5*G5)</f>
        <v>523827.6</v>
      </c>
      <c r="I5" s="68">
        <f>((H5-H4)/H4)*100</f>
        <v>-4.6623965387612198</v>
      </c>
      <c r="J5" s="69">
        <f t="shared" ref="J5:J14" si="2">I5+100</f>
        <v>95.337603461238785</v>
      </c>
      <c r="K5" s="69">
        <f>J5/'AR INDONESIA'!J28</f>
        <v>1.0738769583207566</v>
      </c>
      <c r="L5" s="36">
        <f t="shared" si="0"/>
        <v>88.778889166520671</v>
      </c>
      <c r="M5" s="14" t="s">
        <v>6</v>
      </c>
      <c r="N5" s="14">
        <f>D16/E16</f>
        <v>152812.6</v>
      </c>
      <c r="O5" s="14" t="s">
        <v>13</v>
      </c>
    </row>
    <row r="6" spans="1:15" ht="15.75">
      <c r="A6" s="62">
        <v>2004</v>
      </c>
      <c r="B6" s="38">
        <v>416790</v>
      </c>
      <c r="C6" s="63">
        <v>-4</v>
      </c>
      <c r="D6" s="64">
        <f t="shared" ref="D6:D19" si="3">B6*C6</f>
        <v>-1667160</v>
      </c>
      <c r="E6" s="63">
        <f t="shared" ref="E6:E19" si="4">C6*C6</f>
        <v>16</v>
      </c>
      <c r="F6" s="65">
        <v>600679.5</v>
      </c>
      <c r="G6" s="66">
        <v>25617.3</v>
      </c>
      <c r="H6" s="67">
        <f t="shared" si="1"/>
        <v>498210.3</v>
      </c>
      <c r="I6" s="68">
        <f>((H6-H5)/H5)*100</f>
        <v>-4.8904066910563682</v>
      </c>
      <c r="J6" s="69">
        <f t="shared" si="2"/>
        <v>95.10959330894363</v>
      </c>
      <c r="K6" s="69">
        <f>J6/'AR INDONESIA'!J29</f>
        <v>1.088701123798224</v>
      </c>
      <c r="L6" s="36">
        <f t="shared" si="0"/>
        <v>87.360609105581219</v>
      </c>
      <c r="M6" s="35"/>
      <c r="N6" s="35"/>
      <c r="O6" s="35"/>
    </row>
    <row r="7" spans="1:15" ht="15.75">
      <c r="A7" s="62">
        <v>2005</v>
      </c>
      <c r="B7" s="38">
        <v>482754</v>
      </c>
      <c r="C7" s="70">
        <v>-5</v>
      </c>
      <c r="D7" s="64">
        <f t="shared" si="3"/>
        <v>-2413770</v>
      </c>
      <c r="E7" s="63">
        <f t="shared" si="4"/>
        <v>25</v>
      </c>
      <c r="F7" s="65">
        <v>600679.5</v>
      </c>
      <c r="G7" s="66">
        <v>25617.3</v>
      </c>
      <c r="H7" s="67">
        <f t="shared" si="1"/>
        <v>472593</v>
      </c>
      <c r="I7" s="68">
        <f t="shared" ref="I7:I14" si="5">((H7-H6)/H6)*100</f>
        <v>-5.1418647908323036</v>
      </c>
      <c r="J7" s="69">
        <f t="shared" si="2"/>
        <v>94.858135209167699</v>
      </c>
      <c r="K7" s="69">
        <f>J7/'AR INDONESIA'!J30</f>
        <v>1.1090376560876936</v>
      </c>
      <c r="L7" s="36">
        <f t="shared" si="0"/>
        <v>85.531933643979983</v>
      </c>
      <c r="M7" s="35"/>
      <c r="N7" s="35"/>
      <c r="O7" s="35"/>
    </row>
    <row r="8" spans="1:15" ht="15.75">
      <c r="A8" s="62">
        <v>2006</v>
      </c>
      <c r="B8" s="39">
        <v>402112</v>
      </c>
      <c r="C8" s="63">
        <v>-6</v>
      </c>
      <c r="D8" s="64">
        <f t="shared" si="3"/>
        <v>-2412672</v>
      </c>
      <c r="E8" s="63">
        <f t="shared" si="4"/>
        <v>36</v>
      </c>
      <c r="F8" s="65">
        <v>600679.5</v>
      </c>
      <c r="G8" s="66">
        <v>25617.3</v>
      </c>
      <c r="H8" s="67">
        <f t="shared" si="1"/>
        <v>446975.7</v>
      </c>
      <c r="I8" s="68">
        <f t="shared" si="5"/>
        <v>-5.420583885076586</v>
      </c>
      <c r="J8" s="69">
        <f t="shared" si="2"/>
        <v>94.579416114923418</v>
      </c>
      <c r="K8" s="69">
        <f>J8/'AR INDONESIA'!J31</f>
        <v>1.1383507050704205</v>
      </c>
      <c r="L8" s="36">
        <f t="shared" si="0"/>
        <v>83.084602744698586</v>
      </c>
      <c r="M8" s="35"/>
      <c r="N8" s="35"/>
      <c r="O8" s="35"/>
    </row>
    <row r="9" spans="1:15" ht="15.75">
      <c r="A9" s="62">
        <v>2007</v>
      </c>
      <c r="B9" s="38">
        <v>508160</v>
      </c>
      <c r="C9" s="63">
        <v>-7</v>
      </c>
      <c r="D9" s="64">
        <f t="shared" si="3"/>
        <v>-3557120</v>
      </c>
      <c r="E9" s="63">
        <f t="shared" si="4"/>
        <v>49</v>
      </c>
      <c r="F9" s="65">
        <v>600679.5</v>
      </c>
      <c r="G9" s="66">
        <v>25617.3</v>
      </c>
      <c r="H9" s="67">
        <f t="shared" si="1"/>
        <v>421358.4</v>
      </c>
      <c r="I9" s="68">
        <f t="shared" si="5"/>
        <v>-5.7312511619759166</v>
      </c>
      <c r="J9" s="69">
        <f t="shared" si="2"/>
        <v>94.268748838024081</v>
      </c>
      <c r="K9" s="69">
        <f>J9/'AR INDONESIA'!J32</f>
        <v>1.1836747155294212</v>
      </c>
      <c r="L9" s="36">
        <f t="shared" si="0"/>
        <v>79.640755691786978</v>
      </c>
      <c r="M9" s="35"/>
      <c r="N9" s="35"/>
      <c r="O9" s="35"/>
    </row>
    <row r="10" spans="1:15" ht="15.75">
      <c r="A10" s="62">
        <v>2008</v>
      </c>
      <c r="B10" s="38">
        <v>665063</v>
      </c>
      <c r="C10" s="70">
        <v>-8</v>
      </c>
      <c r="D10" s="64">
        <f t="shared" si="3"/>
        <v>-5320504</v>
      </c>
      <c r="E10" s="63">
        <f t="shared" si="4"/>
        <v>64</v>
      </c>
      <c r="F10" s="65">
        <v>600679.5</v>
      </c>
      <c r="G10" s="66">
        <v>25617.3</v>
      </c>
      <c r="H10" s="67">
        <f t="shared" si="1"/>
        <v>395741.1</v>
      </c>
      <c r="I10" s="68">
        <f t="shared" si="5"/>
        <v>-6.0796936764521714</v>
      </c>
      <c r="J10" s="69">
        <f t="shared" si="2"/>
        <v>93.920306323547834</v>
      </c>
      <c r="K10" s="69">
        <f>J10/'AR INDONESIA'!J33</f>
        <v>1.2617566583304136</v>
      </c>
      <c r="L10" s="36">
        <f t="shared" si="0"/>
        <v>74.436148764077387</v>
      </c>
      <c r="M10" s="35"/>
      <c r="N10" s="35"/>
      <c r="O10" s="35"/>
    </row>
    <row r="11" spans="1:15" ht="15.75">
      <c r="A11" s="62">
        <v>2009</v>
      </c>
      <c r="B11" s="38">
        <v>407789</v>
      </c>
      <c r="C11" s="63">
        <v>0</v>
      </c>
      <c r="D11" s="64">
        <f t="shared" si="3"/>
        <v>0</v>
      </c>
      <c r="E11" s="63">
        <f t="shared" si="4"/>
        <v>0</v>
      </c>
      <c r="F11" s="65">
        <v>600679.5</v>
      </c>
      <c r="G11" s="66">
        <v>25617.3</v>
      </c>
      <c r="H11" s="67">
        <f t="shared" si="1"/>
        <v>600679.5</v>
      </c>
      <c r="I11" s="68">
        <f t="shared" si="5"/>
        <v>51.78597825699682</v>
      </c>
      <c r="J11" s="69">
        <f t="shared" si="2"/>
        <v>151.78597825699683</v>
      </c>
      <c r="K11" s="69">
        <f>J11/'AR INDONESIA'!J34</f>
        <v>0.40503627329222952</v>
      </c>
      <c r="L11" s="36">
        <f t="shared" si="0"/>
        <v>374.74662953825077</v>
      </c>
      <c r="M11" s="35"/>
      <c r="N11" s="35"/>
      <c r="O11" s="35"/>
    </row>
    <row r="12" spans="1:15" ht="15.75">
      <c r="A12" s="62">
        <v>2010</v>
      </c>
      <c r="B12" s="38">
        <v>978801</v>
      </c>
      <c r="C12" s="63">
        <v>1</v>
      </c>
      <c r="D12" s="64">
        <f t="shared" si="3"/>
        <v>978801</v>
      </c>
      <c r="E12" s="63">
        <f t="shared" si="4"/>
        <v>1</v>
      </c>
      <c r="F12" s="65">
        <v>600679.5</v>
      </c>
      <c r="G12" s="66">
        <v>25617.3</v>
      </c>
      <c r="H12" s="67">
        <f t="shared" si="1"/>
        <v>626296.80000000005</v>
      </c>
      <c r="I12" s="68">
        <f t="shared" si="5"/>
        <v>4.2647202043685608</v>
      </c>
      <c r="J12" s="69">
        <f t="shared" si="2"/>
        <v>104.26472020436856</v>
      </c>
      <c r="K12" s="69">
        <f>J12/'AR INDONESIA'!J35</f>
        <v>0.95511639164502249</v>
      </c>
      <c r="L12" s="36">
        <f t="shared" si="0"/>
        <v>109.16441296205863</v>
      </c>
      <c r="M12" s="35"/>
      <c r="N12" s="35"/>
      <c r="O12" s="35"/>
    </row>
    <row r="13" spans="1:15" ht="15.75">
      <c r="A13" s="62">
        <v>2011</v>
      </c>
      <c r="B13" s="38">
        <v>962456</v>
      </c>
      <c r="C13" s="63">
        <v>2</v>
      </c>
      <c r="D13" s="64">
        <f t="shared" si="3"/>
        <v>1924912</v>
      </c>
      <c r="E13" s="63">
        <f t="shared" si="4"/>
        <v>4</v>
      </c>
      <c r="F13" s="65">
        <v>600679.5</v>
      </c>
      <c r="G13" s="66">
        <v>25617.3</v>
      </c>
      <c r="H13" s="67">
        <f t="shared" si="1"/>
        <v>651914.1</v>
      </c>
      <c r="I13" s="68">
        <f t="shared" si="5"/>
        <v>4.0902811574320559</v>
      </c>
      <c r="J13" s="69">
        <f t="shared" si="2"/>
        <v>104.09028115743206</v>
      </c>
      <c r="K13" s="69">
        <f>J13/'AR INDONESIA'!J36</f>
        <v>0.96028624883793046</v>
      </c>
      <c r="L13" s="36">
        <f t="shared" si="0"/>
        <v>108.39505541539791</v>
      </c>
      <c r="M13" s="35"/>
      <c r="N13" s="35"/>
      <c r="O13" s="35"/>
    </row>
    <row r="14" spans="1:15" ht="15.75">
      <c r="A14" s="62">
        <v>2012</v>
      </c>
      <c r="B14" s="38">
        <v>643867</v>
      </c>
      <c r="C14" s="63">
        <v>3</v>
      </c>
      <c r="D14" s="64">
        <f t="shared" si="3"/>
        <v>1931601</v>
      </c>
      <c r="E14" s="63">
        <f t="shared" si="4"/>
        <v>9</v>
      </c>
      <c r="F14" s="65">
        <v>600679.5</v>
      </c>
      <c r="G14" s="66">
        <v>25617.3</v>
      </c>
      <c r="H14" s="67">
        <f t="shared" si="1"/>
        <v>677531.4</v>
      </c>
      <c r="I14" s="68">
        <f t="shared" si="5"/>
        <v>3.929551454708534</v>
      </c>
      <c r="J14" s="69">
        <f t="shared" si="2"/>
        <v>103.92955145470853</v>
      </c>
      <c r="K14" s="69">
        <f>J14/'AR INDONESIA'!J37</f>
        <v>0.96458933115936796</v>
      </c>
      <c r="L14" s="36">
        <f t="shared" si="0"/>
        <v>107.74486934226464</v>
      </c>
      <c r="M14" s="35"/>
      <c r="N14" s="35"/>
      <c r="O14" s="35"/>
    </row>
    <row r="15" spans="1:15" ht="15.75">
      <c r="A15" s="62">
        <v>2013</v>
      </c>
      <c r="B15" s="38">
        <v>570980</v>
      </c>
      <c r="C15" s="63">
        <v>4</v>
      </c>
      <c r="D15" s="64">
        <f t="shared" si="3"/>
        <v>2283920</v>
      </c>
      <c r="E15" s="63">
        <f t="shared" si="4"/>
        <v>16</v>
      </c>
      <c r="F15" s="65">
        <v>600679.5</v>
      </c>
      <c r="G15" s="66">
        <v>25617.3</v>
      </c>
      <c r="H15" s="67">
        <f t="shared" si="1"/>
        <v>703148.7</v>
      </c>
      <c r="I15" s="68">
        <f>((H15-H14)/H14)*100</f>
        <v>3.7809760551318994</v>
      </c>
      <c r="J15" s="69">
        <f>I15+100</f>
        <v>103.7809760551319</v>
      </c>
      <c r="K15" s="69">
        <f>J15/'AR INDONESIA'!J38</f>
        <v>0.96821309257761579</v>
      </c>
      <c r="L15" s="36">
        <f t="shared" si="0"/>
        <v>107.18815604821251</v>
      </c>
      <c r="M15" s="35"/>
      <c r="N15" s="35"/>
      <c r="O15" s="35"/>
    </row>
    <row r="16" spans="1:15" ht="15.75">
      <c r="A16" s="62">
        <v>2014</v>
      </c>
      <c r="B16" s="39">
        <v>764063</v>
      </c>
      <c r="C16" s="63">
        <v>5</v>
      </c>
      <c r="D16" s="64">
        <f t="shared" si="3"/>
        <v>3820315</v>
      </c>
      <c r="E16" s="63">
        <f t="shared" si="4"/>
        <v>25</v>
      </c>
      <c r="F16" s="65">
        <v>600679.5</v>
      </c>
      <c r="G16" s="66">
        <v>25617.3</v>
      </c>
      <c r="H16" s="67">
        <f t="shared" si="1"/>
        <v>728766</v>
      </c>
      <c r="I16" s="68">
        <f>((H16-H15)/H15)*100</f>
        <v>3.6432265323110244</v>
      </c>
      <c r="J16" s="69">
        <f t="shared" ref="J16:J19" si="6">I16+100</f>
        <v>103.64322653231102</v>
      </c>
      <c r="K16" s="69">
        <f>J16/'AR INDONESIA'!J39</f>
        <v>0.97129607829284359</v>
      </c>
      <c r="L16" s="9">
        <f t="shared" ref="L16" si="7">AVERAGE(L4:L15)</f>
        <v>116.33192069775401</v>
      </c>
      <c r="M16" s="35"/>
      <c r="N16" s="35"/>
      <c r="O16" s="35"/>
    </row>
    <row r="17" spans="1:14" ht="15.75">
      <c r="A17" s="62">
        <v>2015</v>
      </c>
      <c r="B17" s="59">
        <v>682434</v>
      </c>
      <c r="C17" s="63">
        <v>6</v>
      </c>
      <c r="D17" s="64">
        <f t="shared" si="3"/>
        <v>4094604</v>
      </c>
      <c r="E17" s="63">
        <f t="shared" si="4"/>
        <v>36</v>
      </c>
      <c r="F17" s="65">
        <v>600679.5</v>
      </c>
      <c r="G17" s="66">
        <v>25617.3</v>
      </c>
      <c r="H17" s="67">
        <f t="shared" si="1"/>
        <v>754383.3</v>
      </c>
      <c r="I17" s="68">
        <f>((H17-H16)/H16)*100</f>
        <v>3.5151612451733545</v>
      </c>
      <c r="J17" s="69">
        <f t="shared" si="6"/>
        <v>103.51516124517336</v>
      </c>
      <c r="K17" s="69">
        <f>J17/'AR INDONESIA'!J40</f>
        <v>0.97394267996161876</v>
      </c>
    </row>
    <row r="18" spans="1:14" ht="15.75">
      <c r="A18" s="62">
        <v>2016</v>
      </c>
      <c r="B18" s="79">
        <v>762977</v>
      </c>
      <c r="C18" s="63">
        <v>7</v>
      </c>
      <c r="D18" s="64">
        <f t="shared" si="3"/>
        <v>5340839</v>
      </c>
      <c r="E18" s="63">
        <f t="shared" si="4"/>
        <v>49</v>
      </c>
      <c r="F18" s="65">
        <v>600679.5</v>
      </c>
      <c r="G18" s="66">
        <v>25617.3</v>
      </c>
      <c r="H18" s="67">
        <f t="shared" si="1"/>
        <v>780000.6</v>
      </c>
      <c r="I18" s="68">
        <f t="shared" ref="I18:I19" si="8">((H18-H17)/H17)*100</f>
        <v>3.395793623745373</v>
      </c>
      <c r="J18" s="69">
        <f t="shared" si="6"/>
        <v>103.39579362374538</v>
      </c>
      <c r="K18" s="69">
        <f>J18/'AR INDONESIA'!J41</f>
        <v>0.97623289148939252</v>
      </c>
    </row>
    <row r="19" spans="1:14" ht="15.75">
      <c r="A19" s="62">
        <v>2017</v>
      </c>
      <c r="B19" s="79">
        <v>943326</v>
      </c>
      <c r="C19" s="63">
        <v>8</v>
      </c>
      <c r="D19" s="64">
        <f t="shared" si="3"/>
        <v>7546608</v>
      </c>
      <c r="E19" s="63">
        <f t="shared" si="4"/>
        <v>64</v>
      </c>
      <c r="F19" s="65">
        <v>600679.5</v>
      </c>
      <c r="G19" s="66">
        <v>25617.3</v>
      </c>
      <c r="H19" s="67">
        <f t="shared" si="1"/>
        <v>805617.9</v>
      </c>
      <c r="I19" s="68">
        <f t="shared" si="8"/>
        <v>3.2842667044102334</v>
      </c>
      <c r="J19" s="69">
        <f t="shared" si="6"/>
        <v>103.28426670441023</v>
      </c>
      <c r="K19" s="69">
        <f>J19/'AR INDONESIA'!J42</f>
        <v>0.97822892824696106</v>
      </c>
    </row>
    <row r="20" spans="1:14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71"/>
      <c r="M20" s="36" t="s">
        <v>5</v>
      </c>
      <c r="N20">
        <f>B38/13</f>
        <v>44746.692307692305</v>
      </c>
    </row>
    <row r="21" spans="1:14" ht="15.75">
      <c r="A21" s="73" t="s">
        <v>11</v>
      </c>
      <c r="B21" s="64">
        <f>SUM(B3:B19)</f>
        <v>10211551</v>
      </c>
      <c r="C21" s="63"/>
      <c r="D21" s="64">
        <f>SUM(D3:D19)</f>
        <v>10451851</v>
      </c>
      <c r="E21" s="64">
        <f>SUM(E3:E19)</f>
        <v>408</v>
      </c>
      <c r="F21" s="68"/>
      <c r="G21" s="74"/>
      <c r="H21" s="75"/>
      <c r="I21" s="68">
        <f>AVERAGE(I4:I19)</f>
        <v>2.8318162273169549</v>
      </c>
      <c r="J21" s="68">
        <f t="shared" ref="J21:K21" si="9">AVERAGE(J4:J19)</f>
        <v>102.83181622731696</v>
      </c>
      <c r="K21" s="68">
        <f t="shared" si="9"/>
        <v>1.0044378258629034</v>
      </c>
      <c r="M21" s="36" t="s">
        <v>6</v>
      </c>
      <c r="N21">
        <f>D38/E38</f>
        <v>116341.4</v>
      </c>
    </row>
    <row r="23" spans="1:14">
      <c r="A23" s="36" t="s">
        <v>20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</row>
    <row r="24" spans="1:14" ht="18.75">
      <c r="A24" s="60" t="s">
        <v>0</v>
      </c>
      <c r="B24" s="60" t="s">
        <v>1</v>
      </c>
      <c r="C24" s="60" t="s">
        <v>2</v>
      </c>
      <c r="D24" s="61" t="s">
        <v>3</v>
      </c>
      <c r="E24" s="61" t="s">
        <v>4</v>
      </c>
      <c r="F24" s="61" t="s">
        <v>5</v>
      </c>
      <c r="G24" s="61" t="s">
        <v>6</v>
      </c>
      <c r="H24" s="61" t="s">
        <v>7</v>
      </c>
      <c r="I24" s="61" t="s">
        <v>8</v>
      </c>
      <c r="J24" s="61" t="s">
        <v>9</v>
      </c>
      <c r="K24" s="61" t="s">
        <v>10</v>
      </c>
      <c r="L24" s="28" t="s">
        <v>10</v>
      </c>
    </row>
    <row r="25" spans="1:14" ht="15.75">
      <c r="A25" s="62">
        <v>2001</v>
      </c>
      <c r="B25" s="38">
        <v>76696</v>
      </c>
      <c r="C25" s="63">
        <v>-1</v>
      </c>
      <c r="D25" s="64">
        <f>B25*C25</f>
        <v>-76696</v>
      </c>
      <c r="E25" s="63">
        <f>C25*C25</f>
        <v>1</v>
      </c>
      <c r="F25" s="65">
        <f>B43/17</f>
        <v>299275.82352941175</v>
      </c>
      <c r="G25" s="66">
        <f>D43/E43</f>
        <v>22519.247549019608</v>
      </c>
      <c r="H25" s="67">
        <f>F25+(G25*C25)</f>
        <v>276756.57598039217</v>
      </c>
      <c r="I25" s="68" t="e">
        <f>((H25-#REF!)/#REF!)*100</f>
        <v>#REF!</v>
      </c>
      <c r="J25" s="69" t="e">
        <f>I25+100</f>
        <v>#REF!</v>
      </c>
      <c r="K25" s="69" t="e">
        <f>J25/H48</f>
        <v>#REF!</v>
      </c>
      <c r="L25" s="36" t="e">
        <f>J25/K25</f>
        <v>#REF!</v>
      </c>
    </row>
    <row r="26" spans="1:14" ht="15.75">
      <c r="A26" s="62">
        <v>2002</v>
      </c>
      <c r="B26" s="38">
        <v>72953</v>
      </c>
      <c r="C26" s="70">
        <v>-2</v>
      </c>
      <c r="D26" s="64">
        <f>B26*C26</f>
        <v>-145906</v>
      </c>
      <c r="E26" s="63">
        <f>C26*C26</f>
        <v>4</v>
      </c>
      <c r="F26" s="65">
        <v>299275.8</v>
      </c>
      <c r="G26" s="66">
        <v>22519.200000000001</v>
      </c>
      <c r="H26" s="67">
        <f>F26+(C26*G26)</f>
        <v>254237.4</v>
      </c>
      <c r="I26" s="68">
        <f>((H26-H25)/H25)*100</f>
        <v>-8.1368169484751931</v>
      </c>
      <c r="J26" s="69">
        <f>I26+100</f>
        <v>91.8631830515248</v>
      </c>
      <c r="K26" s="69">
        <f>J26/'AR INDONESIA'!X28</f>
        <v>7.3027996733142735E-5</v>
      </c>
      <c r="L26" s="36">
        <f t="shared" ref="L26:L37" si="10">J26/K26</f>
        <v>1257917.3352818259</v>
      </c>
    </row>
    <row r="27" spans="1:14" ht="15.75">
      <c r="A27" s="62">
        <v>2003</v>
      </c>
      <c r="B27" s="38">
        <v>105424</v>
      </c>
      <c r="C27" s="63">
        <v>-3</v>
      </c>
      <c r="D27" s="64">
        <f>B27*C27</f>
        <v>-316272</v>
      </c>
      <c r="E27" s="63">
        <f>C27*C27</f>
        <v>9</v>
      </c>
      <c r="F27" s="65">
        <v>299275.8</v>
      </c>
      <c r="G27" s="66">
        <v>22519.200000000001</v>
      </c>
      <c r="H27" s="67">
        <f t="shared" ref="H27:H41" si="11">F27+(C27*G27)</f>
        <v>231718.19999999998</v>
      </c>
      <c r="I27" s="68">
        <f>((H27-H26)/H26)*100</f>
        <v>-8.857548102678841</v>
      </c>
      <c r="J27" s="69">
        <f t="shared" ref="J27:J36" si="12">I27+100</f>
        <v>91.142451897321166</v>
      </c>
      <c r="K27" s="69">
        <f>J27/'AR INDONESIA'!X29</f>
        <v>0.91475899536962468</v>
      </c>
      <c r="L27" s="36">
        <f t="shared" si="10"/>
        <v>99.635480338177416</v>
      </c>
    </row>
    <row r="28" spans="1:14" ht="15.75">
      <c r="A28" s="62">
        <v>2004</v>
      </c>
      <c r="B28" s="38">
        <v>161062</v>
      </c>
      <c r="C28" s="63">
        <v>-4</v>
      </c>
      <c r="D28" s="64">
        <f t="shared" ref="D28:D41" si="13">B28*C28</f>
        <v>-644248</v>
      </c>
      <c r="E28" s="63">
        <f t="shared" ref="E28:E41" si="14">C28*C28</f>
        <v>16</v>
      </c>
      <c r="F28" s="65">
        <v>299275.8</v>
      </c>
      <c r="G28" s="66">
        <v>22519.200000000001</v>
      </c>
      <c r="H28" s="67">
        <f t="shared" si="11"/>
        <v>209199</v>
      </c>
      <c r="I28" s="68">
        <f>((H28-H27)/H27)*100</f>
        <v>-9.7183561757341383</v>
      </c>
      <c r="J28" s="69">
        <f t="shared" si="12"/>
        <v>90.281643824265856</v>
      </c>
      <c r="K28" s="69">
        <f>J28/'AR INDONESIA'!X30</f>
        <v>0.9061315501395707</v>
      </c>
      <c r="L28" s="36">
        <f t="shared" si="10"/>
        <v>99.634146731078786</v>
      </c>
    </row>
    <row r="29" spans="1:14" ht="15.75">
      <c r="A29" s="62">
        <v>2005</v>
      </c>
      <c r="B29" s="38">
        <v>174462</v>
      </c>
      <c r="C29" s="70">
        <v>-5</v>
      </c>
      <c r="D29" s="64">
        <f t="shared" si="13"/>
        <v>-872310</v>
      </c>
      <c r="E29" s="63">
        <f t="shared" si="14"/>
        <v>25</v>
      </c>
      <c r="F29" s="65">
        <v>299275.8</v>
      </c>
      <c r="G29" s="66">
        <v>22519.200000000001</v>
      </c>
      <c r="H29" s="67">
        <f t="shared" si="11"/>
        <v>186679.8</v>
      </c>
      <c r="I29" s="68">
        <f t="shared" ref="I29:I36" si="15">((H29-H28)/H28)*100</f>
        <v>-10.764487401947434</v>
      </c>
      <c r="J29" s="69">
        <f t="shared" si="12"/>
        <v>89.235512598052566</v>
      </c>
      <c r="K29" s="69">
        <f>J29/'AR INDONESIA'!X31</f>
        <v>0.8956439005579091</v>
      </c>
      <c r="L29" s="36">
        <f t="shared" si="10"/>
        <v>99.632803330058422</v>
      </c>
    </row>
    <row r="30" spans="1:14" ht="15.75">
      <c r="A30" s="62">
        <v>2006</v>
      </c>
      <c r="B30" s="39">
        <v>176657</v>
      </c>
      <c r="C30" s="63">
        <v>-6</v>
      </c>
      <c r="D30" s="64">
        <f t="shared" si="13"/>
        <v>-1059942</v>
      </c>
      <c r="E30" s="63">
        <f t="shared" si="14"/>
        <v>36</v>
      </c>
      <c r="F30" s="65">
        <v>299275.8</v>
      </c>
      <c r="G30" s="66">
        <v>22519.200000000001</v>
      </c>
      <c r="H30" s="67">
        <f t="shared" si="11"/>
        <v>164160.59999999998</v>
      </c>
      <c r="I30" s="68">
        <f t="shared" si="15"/>
        <v>-12.063008424050171</v>
      </c>
      <c r="J30" s="69">
        <f t="shared" si="12"/>
        <v>87.936991575949833</v>
      </c>
      <c r="K30" s="69">
        <f>J30/'AR INDONESIA'!X32</f>
        <v>0.88262282193292563</v>
      </c>
      <c r="L30" s="36">
        <f t="shared" si="10"/>
        <v>99.631450026829867</v>
      </c>
    </row>
    <row r="31" spans="1:14" ht="15.75">
      <c r="A31" s="62">
        <v>2007</v>
      </c>
      <c r="B31" s="38">
        <v>225653</v>
      </c>
      <c r="C31" s="63">
        <v>-7</v>
      </c>
      <c r="D31" s="64">
        <f t="shared" si="13"/>
        <v>-1579571</v>
      </c>
      <c r="E31" s="63">
        <f t="shared" si="14"/>
        <v>49</v>
      </c>
      <c r="F31" s="65">
        <v>299275.8</v>
      </c>
      <c r="G31" s="66">
        <v>22519.200000000001</v>
      </c>
      <c r="H31" s="67">
        <f t="shared" si="11"/>
        <v>141641.4</v>
      </c>
      <c r="I31" s="68">
        <f t="shared" si="15"/>
        <v>-13.717786119202771</v>
      </c>
      <c r="J31" s="69">
        <f t="shared" si="12"/>
        <v>86.282213880797229</v>
      </c>
      <c r="K31" s="69">
        <f>J31/'AR INDONESIA'!X33</f>
        <v>0.8660256828907702</v>
      </c>
      <c r="L31" s="36">
        <f t="shared" si="10"/>
        <v>99.630086711504376</v>
      </c>
    </row>
    <row r="32" spans="1:14" ht="15.75">
      <c r="A32" s="62">
        <v>2008</v>
      </c>
      <c r="B32" s="38">
        <v>374549</v>
      </c>
      <c r="C32" s="70">
        <v>-8</v>
      </c>
      <c r="D32" s="64">
        <f t="shared" si="13"/>
        <v>-2996392</v>
      </c>
      <c r="E32" s="63">
        <f t="shared" si="14"/>
        <v>64</v>
      </c>
      <c r="F32" s="65">
        <v>299275.8</v>
      </c>
      <c r="G32" s="66">
        <v>22519.200000000001</v>
      </c>
      <c r="H32" s="67">
        <f t="shared" si="11"/>
        <v>119122.19999999998</v>
      </c>
      <c r="I32" s="68">
        <f t="shared" si="15"/>
        <v>-15.898741469655068</v>
      </c>
      <c r="J32" s="69">
        <f t="shared" si="12"/>
        <v>84.101258530344936</v>
      </c>
      <c r="K32" s="69">
        <f>J32/'AR INDONESIA'!X34</f>
        <v>0.84414679029591921</v>
      </c>
      <c r="L32" s="36">
        <f t="shared" si="10"/>
        <v>99.628713272561143</v>
      </c>
    </row>
    <row r="33" spans="1:12" ht="15.75">
      <c r="A33" s="62">
        <v>2009</v>
      </c>
      <c r="B33" s="38">
        <v>186717</v>
      </c>
      <c r="C33" s="63">
        <v>0</v>
      </c>
      <c r="D33" s="64">
        <f t="shared" si="13"/>
        <v>0</v>
      </c>
      <c r="E33" s="63">
        <f t="shared" si="14"/>
        <v>0</v>
      </c>
      <c r="F33" s="65">
        <v>299275.8</v>
      </c>
      <c r="G33" s="66">
        <v>22519.200000000001</v>
      </c>
      <c r="H33" s="67">
        <f t="shared" si="11"/>
        <v>299275.8</v>
      </c>
      <c r="I33" s="68">
        <f t="shared" si="15"/>
        <v>151.23427874904934</v>
      </c>
      <c r="J33" s="69">
        <f t="shared" si="12"/>
        <v>251.23427874904934</v>
      </c>
      <c r="K33" s="69">
        <f>J33/'AR INDONESIA'!X35</f>
        <v>2.4396091766527324</v>
      </c>
      <c r="L33" s="36">
        <f t="shared" si="10"/>
        <v>102.98136322546365</v>
      </c>
    </row>
    <row r="34" spans="1:12" ht="15.75">
      <c r="A34" s="62">
        <v>2010</v>
      </c>
      <c r="B34" s="38">
        <v>286916</v>
      </c>
      <c r="C34" s="63">
        <v>1</v>
      </c>
      <c r="D34" s="64">
        <f t="shared" si="13"/>
        <v>286916</v>
      </c>
      <c r="E34" s="63">
        <f t="shared" si="14"/>
        <v>1</v>
      </c>
      <c r="F34" s="65">
        <v>299275.8</v>
      </c>
      <c r="G34" s="66">
        <v>22519.200000000001</v>
      </c>
      <c r="H34" s="67">
        <f t="shared" si="11"/>
        <v>321795</v>
      </c>
      <c r="I34" s="68">
        <f t="shared" si="15"/>
        <v>7.5245642982158962</v>
      </c>
      <c r="J34" s="69">
        <f t="shared" si="12"/>
        <v>107.52456429821589</v>
      </c>
      <c r="K34" s="69">
        <f>J34/'AR INDONESIA'!X36</f>
        <v>1.071368559396523</v>
      </c>
      <c r="L34" s="36">
        <f t="shared" si="10"/>
        <v>100.36188140408188</v>
      </c>
    </row>
    <row r="35" spans="1:12" ht="15.75">
      <c r="A35" s="62">
        <v>2011</v>
      </c>
      <c r="B35" s="38">
        <v>462990</v>
      </c>
      <c r="C35" s="63">
        <v>2</v>
      </c>
      <c r="D35" s="64">
        <f t="shared" si="13"/>
        <v>925980</v>
      </c>
      <c r="E35" s="63">
        <f t="shared" si="14"/>
        <v>4</v>
      </c>
      <c r="F35" s="65">
        <v>299275.8</v>
      </c>
      <c r="G35" s="66">
        <v>22519.200000000001</v>
      </c>
      <c r="H35" s="67">
        <f t="shared" si="11"/>
        <v>344314.2</v>
      </c>
      <c r="I35" s="68">
        <f t="shared" si="15"/>
        <v>6.9979956183284422</v>
      </c>
      <c r="J35" s="69">
        <f t="shared" si="12"/>
        <v>106.99799561832845</v>
      </c>
      <c r="K35" s="69">
        <f>J35/'AR INDONESIA'!X37</f>
        <v>1.0661357208401259</v>
      </c>
      <c r="L35" s="36">
        <f t="shared" si="10"/>
        <v>100.36057654461941</v>
      </c>
    </row>
    <row r="36" spans="1:12" ht="15.75">
      <c r="A36" s="62">
        <v>2012</v>
      </c>
      <c r="B36" s="38">
        <v>372219</v>
      </c>
      <c r="C36" s="63">
        <v>3</v>
      </c>
      <c r="D36" s="64">
        <f t="shared" si="13"/>
        <v>1116657</v>
      </c>
      <c r="E36" s="63">
        <f t="shared" si="14"/>
        <v>9</v>
      </c>
      <c r="F36" s="65">
        <v>299275.8</v>
      </c>
      <c r="G36" s="66">
        <v>22519.200000000001</v>
      </c>
      <c r="H36" s="67">
        <f t="shared" si="11"/>
        <v>366833.4</v>
      </c>
      <c r="I36" s="68">
        <f t="shared" si="15"/>
        <v>6.5403053373924198</v>
      </c>
      <c r="J36" s="69">
        <f t="shared" si="12"/>
        <v>106.54030533739243</v>
      </c>
      <c r="K36" s="69">
        <f>J36/'AR INDONESIA'!X38</f>
        <v>1.0615889652719723</v>
      </c>
      <c r="L36" s="36">
        <f t="shared" si="10"/>
        <v>100.3592810613828</v>
      </c>
    </row>
    <row r="37" spans="1:12" ht="15.75">
      <c r="A37" s="62">
        <v>2013</v>
      </c>
      <c r="B37" s="38">
        <v>434597</v>
      </c>
      <c r="C37" s="63">
        <v>4</v>
      </c>
      <c r="D37" s="64">
        <f t="shared" si="13"/>
        <v>1738388</v>
      </c>
      <c r="E37" s="63">
        <f t="shared" si="14"/>
        <v>16</v>
      </c>
      <c r="F37" s="65">
        <v>299275.8</v>
      </c>
      <c r="G37" s="66">
        <v>22519.200000000001</v>
      </c>
      <c r="H37" s="67">
        <f t="shared" si="11"/>
        <v>389352.6</v>
      </c>
      <c r="I37" s="68">
        <f>((H37-H36)/H36)*100</f>
        <v>6.1388085163455539</v>
      </c>
      <c r="J37" s="69">
        <f>I37+100</f>
        <v>106.13880851634555</v>
      </c>
      <c r="K37" s="69">
        <f>J37/'AR INDONESIA'!X39</f>
        <v>1.0576019247006823</v>
      </c>
      <c r="L37" s="36">
        <f t="shared" si="10"/>
        <v>100.35799485367284</v>
      </c>
    </row>
    <row r="38" spans="1:12" ht="15.75">
      <c r="A38" s="62">
        <v>2014</v>
      </c>
      <c r="B38" s="39">
        <v>581707</v>
      </c>
      <c r="C38" s="63">
        <v>5</v>
      </c>
      <c r="D38" s="64">
        <f t="shared" si="13"/>
        <v>2908535</v>
      </c>
      <c r="E38" s="63">
        <f t="shared" si="14"/>
        <v>25</v>
      </c>
      <c r="F38" s="65">
        <v>299275.8</v>
      </c>
      <c r="G38" s="66">
        <v>22519.200000000001</v>
      </c>
      <c r="H38" s="67">
        <f t="shared" si="11"/>
        <v>411871.8</v>
      </c>
      <c r="I38" s="68">
        <f>((H38-H37)/H37)*100</f>
        <v>5.7837548792534106</v>
      </c>
      <c r="J38" s="69">
        <f t="shared" ref="J38:J41" si="16">I38+100</f>
        <v>105.78375487925341</v>
      </c>
      <c r="K38" s="69">
        <f>J38/'AR INDONESIA'!X40</f>
        <v>1.0540774666090593</v>
      </c>
      <c r="L38" s="9">
        <f t="shared" ref="L38" si="17">AVERAGE(L26:L37)</f>
        <v>104918.2957549438</v>
      </c>
    </row>
    <row r="39" spans="1:12" ht="15.75">
      <c r="A39" s="62">
        <v>2015</v>
      </c>
      <c r="B39" s="59">
        <v>438084</v>
      </c>
      <c r="C39" s="63">
        <v>6</v>
      </c>
      <c r="D39" s="64">
        <f t="shared" si="13"/>
        <v>2628504</v>
      </c>
      <c r="E39" s="63">
        <f t="shared" si="14"/>
        <v>36</v>
      </c>
      <c r="F39" s="65">
        <v>299275.8</v>
      </c>
      <c r="G39" s="66">
        <v>22519.200000000001</v>
      </c>
      <c r="H39" s="67">
        <f t="shared" si="11"/>
        <v>434391</v>
      </c>
      <c r="I39" s="68">
        <f>((H39-H38)/H38)*100</f>
        <v>5.4675265458815128</v>
      </c>
      <c r="J39" s="69">
        <f t="shared" si="16"/>
        <v>105.46752654588151</v>
      </c>
      <c r="K39" s="69">
        <f>J39/'AR INDONESIA'!X41</f>
        <v>1.0509397016639361</v>
      </c>
    </row>
    <row r="40" spans="1:12" ht="15.75">
      <c r="A40" s="62">
        <v>2016</v>
      </c>
      <c r="B40" s="80">
        <v>381814</v>
      </c>
      <c r="C40" s="63">
        <v>7</v>
      </c>
      <c r="D40" s="64">
        <f t="shared" si="13"/>
        <v>2672698</v>
      </c>
      <c r="E40" s="63">
        <f t="shared" si="14"/>
        <v>49</v>
      </c>
      <c r="F40" s="65">
        <v>299275.8</v>
      </c>
      <c r="G40" s="66">
        <v>22519.200000000001</v>
      </c>
      <c r="H40" s="67">
        <f t="shared" si="11"/>
        <v>456910.19999999995</v>
      </c>
      <c r="I40" s="68">
        <f t="shared" ref="I40:I41" si="18">((H40-H39)/H39)*100</f>
        <v>5.1840853056347749</v>
      </c>
      <c r="J40" s="69">
        <f t="shared" si="16"/>
        <v>105.18408530563478</v>
      </c>
      <c r="K40" s="69">
        <f>J40/'AR INDONESIA'!X42</f>
        <v>1.0481284773889312</v>
      </c>
    </row>
    <row r="41" spans="1:12" ht="15.75">
      <c r="A41" s="62">
        <v>2017</v>
      </c>
      <c r="B41" s="80">
        <v>575189</v>
      </c>
      <c r="C41" s="63">
        <v>8</v>
      </c>
      <c r="D41" s="64">
        <f t="shared" si="13"/>
        <v>4601512</v>
      </c>
      <c r="E41" s="63">
        <f t="shared" si="14"/>
        <v>64</v>
      </c>
      <c r="F41" s="65">
        <v>299275.8</v>
      </c>
      <c r="G41" s="66">
        <v>22519.200000000001</v>
      </c>
      <c r="H41" s="67">
        <f t="shared" si="11"/>
        <v>479429.4</v>
      </c>
      <c r="I41" s="68">
        <f t="shared" si="18"/>
        <v>4.9285833408840674</v>
      </c>
      <c r="J41" s="69">
        <f t="shared" si="16"/>
        <v>104.92858334088407</v>
      </c>
      <c r="K41" s="69">
        <f>J41/'AR INDONESIA'!X43</f>
        <v>1.0455955001408332</v>
      </c>
    </row>
    <row r="42" spans="1:1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</row>
    <row r="43" spans="1:12" ht="15.75">
      <c r="A43" s="73" t="s">
        <v>11</v>
      </c>
      <c r="B43" s="64">
        <f>SUM(B25:B41)</f>
        <v>5087689</v>
      </c>
      <c r="C43" s="63"/>
      <c r="D43" s="64">
        <f>SUM(D25:D41)</f>
        <v>9187853</v>
      </c>
      <c r="E43" s="64">
        <f>SUM(E25:E41)</f>
        <v>408</v>
      </c>
      <c r="F43" s="68"/>
      <c r="G43" s="74"/>
      <c r="H43" s="75"/>
      <c r="I43" s="68">
        <f>AVERAGE(I26:I41)</f>
        <v>7.5401973718276132</v>
      </c>
      <c r="J43" s="68">
        <f t="shared" ref="J43:K43" si="19">AVERAGE(J26:J41)</f>
        <v>107.54019737182762</v>
      </c>
      <c r="K43" s="68">
        <f t="shared" si="19"/>
        <v>1.0127780163655158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42"/>
  <sheetViews>
    <sheetView topLeftCell="A18" workbookViewId="0">
      <selection activeCell="L28" sqref="L28"/>
    </sheetView>
  </sheetViews>
  <sheetFormatPr defaultRowHeight="15"/>
  <cols>
    <col min="1" max="1" width="9.28515625" bestFit="1" customWidth="1"/>
    <col min="2" max="2" width="11.85546875" bestFit="1" customWidth="1"/>
    <col min="3" max="3" width="9.28515625" bestFit="1" customWidth="1"/>
    <col min="4" max="4" width="12.7109375" bestFit="1" customWidth="1"/>
    <col min="5" max="5" width="9.28515625" bestFit="1" customWidth="1"/>
    <col min="6" max="6" width="9.5703125" bestFit="1" customWidth="1"/>
    <col min="7" max="7" width="16.5703125" customWidth="1"/>
    <col min="8" max="8" width="11.28515625" bestFit="1" customWidth="1"/>
    <col min="9" max="10" width="9.28515625" bestFit="1" customWidth="1"/>
    <col min="11" max="11" width="13.140625" customWidth="1"/>
    <col min="12" max="12" width="9.28515625" bestFit="1" customWidth="1"/>
  </cols>
  <sheetData>
    <row r="1" spans="1:20">
      <c r="A1" s="36" t="s">
        <v>21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20" ht="18.75">
      <c r="A2" s="60" t="s">
        <v>0</v>
      </c>
      <c r="B2" s="60" t="s">
        <v>1</v>
      </c>
      <c r="C2" s="60" t="s">
        <v>2</v>
      </c>
      <c r="D2" s="61" t="s">
        <v>3</v>
      </c>
      <c r="E2" s="61" t="s">
        <v>4</v>
      </c>
      <c r="F2" s="61" t="s">
        <v>5</v>
      </c>
      <c r="G2" s="61" t="s">
        <v>6</v>
      </c>
      <c r="H2" s="61" t="s">
        <v>7</v>
      </c>
      <c r="I2" s="61" t="s">
        <v>8</v>
      </c>
      <c r="J2" s="61" t="s">
        <v>9</v>
      </c>
      <c r="K2" s="61" t="s">
        <v>10</v>
      </c>
      <c r="L2" s="28" t="s">
        <v>10</v>
      </c>
    </row>
    <row r="3" spans="1:20" ht="15.75">
      <c r="A3" s="62">
        <v>2001</v>
      </c>
      <c r="B3" s="40">
        <v>9259</v>
      </c>
      <c r="C3" s="63">
        <v>-1</v>
      </c>
      <c r="D3" s="64">
        <f>B3*C3</f>
        <v>-9259</v>
      </c>
      <c r="E3" s="63">
        <f>C3*C3</f>
        <v>1</v>
      </c>
      <c r="F3" s="65">
        <f>B21/17</f>
        <v>26419.235294117647</v>
      </c>
      <c r="G3" s="66">
        <f>D21/E21</f>
        <v>-389.85539215686276</v>
      </c>
      <c r="H3" s="67">
        <f>F3+(G3*C3)</f>
        <v>26809.090686274511</v>
      </c>
      <c r="I3" s="68" t="e">
        <f>((H3-#REF!)/#REF!)*100</f>
        <v>#REF!</v>
      </c>
      <c r="J3" s="69" t="e">
        <f>I3+100</f>
        <v>#REF!</v>
      </c>
      <c r="K3" s="69" t="e">
        <f>J3/H26</f>
        <v>#REF!</v>
      </c>
      <c r="L3" s="37" t="e">
        <f>J3/K3</f>
        <v>#REF!</v>
      </c>
      <c r="N3" s="14" t="s">
        <v>5</v>
      </c>
      <c r="O3" s="14">
        <f>B16/13</f>
        <v>2750.3076923076924</v>
      </c>
      <c r="P3" s="14" t="s">
        <v>12</v>
      </c>
      <c r="R3" s="14" t="s">
        <v>6</v>
      </c>
      <c r="S3" s="14">
        <f>D16/E16</f>
        <v>7150.8</v>
      </c>
      <c r="T3" s="14" t="s">
        <v>13</v>
      </c>
    </row>
    <row r="4" spans="1:20" ht="15.75">
      <c r="A4" s="62">
        <v>2002</v>
      </c>
      <c r="B4" s="40">
        <v>9495</v>
      </c>
      <c r="C4" s="70">
        <v>-2</v>
      </c>
      <c r="D4" s="64">
        <f>B4*C4</f>
        <v>-18990</v>
      </c>
      <c r="E4" s="63">
        <f>C4*C4</f>
        <v>4</v>
      </c>
      <c r="F4" s="65">
        <v>26419.200000000001</v>
      </c>
      <c r="G4" s="66">
        <v>-389.9</v>
      </c>
      <c r="H4" s="67">
        <f>F4+(C4*G4)</f>
        <v>27199</v>
      </c>
      <c r="I4" s="68">
        <f>((H4-H3)/H3)*100</f>
        <v>1.4543921623015432</v>
      </c>
      <c r="J4" s="69">
        <f>I4+100</f>
        <v>101.45439216230154</v>
      </c>
      <c r="K4" s="69">
        <f>J4/'AR INDONESIA'!J27</f>
        <v>1.1283870495922907</v>
      </c>
      <c r="L4" s="37">
        <f t="shared" ref="L4:L15" si="0">J4/K4</f>
        <v>89.910985950219015</v>
      </c>
    </row>
    <row r="5" spans="1:20" ht="15.75">
      <c r="A5" s="62">
        <v>2003</v>
      </c>
      <c r="B5" s="41">
        <v>16617</v>
      </c>
      <c r="C5" s="63">
        <v>-3</v>
      </c>
      <c r="D5" s="64">
        <f>B5*C5</f>
        <v>-49851</v>
      </c>
      <c r="E5" s="63">
        <f>C5*C5</f>
        <v>9</v>
      </c>
      <c r="F5" s="65">
        <v>26419.200000000001</v>
      </c>
      <c r="G5" s="66">
        <v>-389.9</v>
      </c>
      <c r="H5" s="67">
        <f t="shared" ref="H5:H19" si="1">F5+(C5*G5)</f>
        <v>27588.9</v>
      </c>
      <c r="I5" s="68">
        <f>((H5-H4)/H4)*100</f>
        <v>1.4335085848744493</v>
      </c>
      <c r="J5" s="69">
        <f t="shared" ref="J5:J14" si="2">I5+100</f>
        <v>101.43350858487445</v>
      </c>
      <c r="K5" s="69">
        <f>J5/'AR INDONESIA'!J28</f>
        <v>1.1425408623284052</v>
      </c>
      <c r="L5" s="37">
        <f t="shared" si="0"/>
        <v>88.778889166520671</v>
      </c>
    </row>
    <row r="6" spans="1:20" ht="15.75">
      <c r="A6" s="62">
        <v>2004</v>
      </c>
      <c r="B6" s="40">
        <v>26520</v>
      </c>
      <c r="C6" s="63">
        <v>-4</v>
      </c>
      <c r="D6" s="64">
        <f t="shared" ref="D6:D19" si="3">B6*C6</f>
        <v>-106080</v>
      </c>
      <c r="E6" s="63">
        <f t="shared" ref="E6:E19" si="4">C6*C6</f>
        <v>16</v>
      </c>
      <c r="F6" s="65">
        <v>26419.200000000001</v>
      </c>
      <c r="G6" s="66">
        <v>-389.9</v>
      </c>
      <c r="H6" s="67">
        <f t="shared" si="1"/>
        <v>27978.799999999999</v>
      </c>
      <c r="I6" s="68">
        <f>((H6-H5)/H5)*100</f>
        <v>1.4132495315144777</v>
      </c>
      <c r="J6" s="69">
        <f t="shared" si="2"/>
        <v>101.41324953151448</v>
      </c>
      <c r="K6" s="69">
        <f>J6/'AR INDONESIA'!J29</f>
        <v>1.1608578576753019</v>
      </c>
      <c r="L6" s="37">
        <f t="shared" si="0"/>
        <v>87.360609105581219</v>
      </c>
    </row>
    <row r="7" spans="1:20" ht="15.75">
      <c r="A7" s="62">
        <v>2005</v>
      </c>
      <c r="B7" s="40">
        <v>31445</v>
      </c>
      <c r="C7" s="70">
        <v>-5</v>
      </c>
      <c r="D7" s="64">
        <f t="shared" si="3"/>
        <v>-157225</v>
      </c>
      <c r="E7" s="63">
        <f t="shared" si="4"/>
        <v>25</v>
      </c>
      <c r="F7" s="65">
        <v>26419.200000000001</v>
      </c>
      <c r="G7" s="66">
        <v>-389.9</v>
      </c>
      <c r="H7" s="67">
        <f t="shared" si="1"/>
        <v>28368.7</v>
      </c>
      <c r="I7" s="68">
        <f t="shared" ref="I7:I14" si="5">((H7-H6)/H6)*100</f>
        <v>1.3935551203053793</v>
      </c>
      <c r="J7" s="69">
        <f t="shared" si="2"/>
        <v>101.39355512030538</v>
      </c>
      <c r="K7" s="69">
        <f>J7/'AR INDONESIA'!J30</f>
        <v>1.1854467776017805</v>
      </c>
      <c r="L7" s="37">
        <f t="shared" si="0"/>
        <v>85.531933643979968</v>
      </c>
    </row>
    <row r="8" spans="1:20" ht="15.75">
      <c r="A8" s="62">
        <v>2006</v>
      </c>
      <c r="B8" s="40">
        <v>33085</v>
      </c>
      <c r="C8" s="63">
        <v>-6</v>
      </c>
      <c r="D8" s="64">
        <f t="shared" si="3"/>
        <v>-198510</v>
      </c>
      <c r="E8" s="63">
        <f t="shared" si="4"/>
        <v>36</v>
      </c>
      <c r="F8" s="65">
        <v>26419.200000000001</v>
      </c>
      <c r="G8" s="66">
        <v>-389.9</v>
      </c>
      <c r="H8" s="67">
        <f t="shared" si="1"/>
        <v>28758.6</v>
      </c>
      <c r="I8" s="68">
        <f t="shared" si="5"/>
        <v>1.3744020698868746</v>
      </c>
      <c r="J8" s="69">
        <f t="shared" si="2"/>
        <v>101.37440206988687</v>
      </c>
      <c r="K8" s="69">
        <f>J8/'AR INDONESIA'!J31</f>
        <v>1.2201346425328528</v>
      </c>
      <c r="L8" s="37">
        <f t="shared" si="0"/>
        <v>83.084602744698572</v>
      </c>
    </row>
    <row r="9" spans="1:20" ht="15.75">
      <c r="A9" s="62">
        <v>2007</v>
      </c>
      <c r="B9" s="40">
        <v>31053</v>
      </c>
      <c r="C9" s="63">
        <v>-7</v>
      </c>
      <c r="D9" s="64">
        <f t="shared" si="3"/>
        <v>-217371</v>
      </c>
      <c r="E9" s="63">
        <f t="shared" si="4"/>
        <v>49</v>
      </c>
      <c r="F9" s="65">
        <v>26419.200000000001</v>
      </c>
      <c r="G9" s="66">
        <v>-389.9</v>
      </c>
      <c r="H9" s="67">
        <f t="shared" si="1"/>
        <v>29148.5</v>
      </c>
      <c r="I9" s="68">
        <f t="shared" si="5"/>
        <v>1.3557683614640541</v>
      </c>
      <c r="J9" s="69">
        <f t="shared" si="2"/>
        <v>101.35576836146406</v>
      </c>
      <c r="K9" s="69">
        <f>J9/'AR INDONESIA'!J32</f>
        <v>1.2726620620441509</v>
      </c>
      <c r="L9" s="37">
        <f t="shared" si="0"/>
        <v>79.640755691786978</v>
      </c>
    </row>
    <row r="10" spans="1:20" ht="15.75">
      <c r="A10" s="62">
        <v>2008</v>
      </c>
      <c r="B10" s="40">
        <v>50450</v>
      </c>
      <c r="C10" s="70">
        <v>-8</v>
      </c>
      <c r="D10" s="64">
        <f t="shared" si="3"/>
        <v>-403600</v>
      </c>
      <c r="E10" s="63">
        <f t="shared" si="4"/>
        <v>64</v>
      </c>
      <c r="F10" s="65">
        <v>26419.200000000001</v>
      </c>
      <c r="G10" s="66">
        <v>-389.9</v>
      </c>
      <c r="H10" s="67">
        <f t="shared" si="1"/>
        <v>29538.400000000001</v>
      </c>
      <c r="I10" s="68">
        <f t="shared" si="5"/>
        <v>1.3376331543647237</v>
      </c>
      <c r="J10" s="69">
        <f t="shared" si="2"/>
        <v>101.33763315436472</v>
      </c>
      <c r="K10" s="69">
        <f>J10/'AR INDONESIA'!J33</f>
        <v>1.3614034959754648</v>
      </c>
      <c r="L10" s="37">
        <f t="shared" si="0"/>
        <v>74.436148764077387</v>
      </c>
    </row>
    <row r="11" spans="1:20" ht="15.75">
      <c r="A11" s="62">
        <v>2009</v>
      </c>
      <c r="B11" s="40">
        <v>18402</v>
      </c>
      <c r="C11" s="63">
        <v>0</v>
      </c>
      <c r="D11" s="64">
        <f t="shared" si="3"/>
        <v>0</v>
      </c>
      <c r="E11" s="63">
        <f t="shared" si="4"/>
        <v>0</v>
      </c>
      <c r="F11" s="65">
        <v>26419.200000000001</v>
      </c>
      <c r="G11" s="66">
        <v>-389.9</v>
      </c>
      <c r="H11" s="67">
        <f t="shared" si="1"/>
        <v>26419.200000000001</v>
      </c>
      <c r="I11" s="68">
        <f t="shared" si="5"/>
        <v>-10.559813666278474</v>
      </c>
      <c r="J11" s="69">
        <f t="shared" si="2"/>
        <v>89.440186333721527</v>
      </c>
      <c r="K11" s="69">
        <f>J11/'AR INDONESIA'!J34</f>
        <v>0.23866842096465679</v>
      </c>
      <c r="L11" s="37">
        <f t="shared" si="0"/>
        <v>374.74662953825077</v>
      </c>
    </row>
    <row r="12" spans="1:20" ht="15.75">
      <c r="A12" s="62">
        <v>2010</v>
      </c>
      <c r="B12" s="40">
        <v>17083</v>
      </c>
      <c r="C12" s="63">
        <v>1</v>
      </c>
      <c r="D12" s="64">
        <f t="shared" si="3"/>
        <v>17083</v>
      </c>
      <c r="E12" s="63">
        <f t="shared" si="4"/>
        <v>1</v>
      </c>
      <c r="F12" s="65">
        <v>26419.200000000001</v>
      </c>
      <c r="G12" s="66">
        <v>-389.9</v>
      </c>
      <c r="H12" s="67">
        <f t="shared" si="1"/>
        <v>26029.3</v>
      </c>
      <c r="I12" s="68">
        <f t="shared" si="5"/>
        <v>-1.475820615310083</v>
      </c>
      <c r="J12" s="69">
        <f t="shared" si="2"/>
        <v>98.524179384689916</v>
      </c>
      <c r="K12" s="69">
        <f>J12/'AR INDONESIA'!J35</f>
        <v>0.90253019927779166</v>
      </c>
      <c r="L12" s="37">
        <f t="shared" si="0"/>
        <v>109.16441296205863</v>
      </c>
    </row>
    <row r="13" spans="1:20" ht="15.75">
      <c r="A13" s="62">
        <v>2011</v>
      </c>
      <c r="B13" s="40">
        <v>42212</v>
      </c>
      <c r="C13" s="63">
        <v>2</v>
      </c>
      <c r="D13" s="64">
        <f t="shared" si="3"/>
        <v>84424</v>
      </c>
      <c r="E13" s="63">
        <f t="shared" si="4"/>
        <v>4</v>
      </c>
      <c r="F13" s="65">
        <v>26419.200000000001</v>
      </c>
      <c r="G13" s="66">
        <v>-389.9</v>
      </c>
      <c r="H13" s="67">
        <f t="shared" si="1"/>
        <v>25639.4</v>
      </c>
      <c r="I13" s="68">
        <f t="shared" si="5"/>
        <v>-1.4979273357331846</v>
      </c>
      <c r="J13" s="69">
        <f t="shared" si="2"/>
        <v>98.502072664266819</v>
      </c>
      <c r="K13" s="69">
        <f>J13/'AR INDONESIA'!J36</f>
        <v>0.9087321583699679</v>
      </c>
      <c r="L13" s="37">
        <f t="shared" si="0"/>
        <v>108.39505541539791</v>
      </c>
    </row>
    <row r="14" spans="1:20" ht="15.75">
      <c r="A14" s="62">
        <v>2012</v>
      </c>
      <c r="B14" s="40">
        <v>36367</v>
      </c>
      <c r="C14" s="63">
        <v>3</v>
      </c>
      <c r="D14" s="64">
        <f t="shared" si="3"/>
        <v>109101</v>
      </c>
      <c r="E14" s="63">
        <f t="shared" si="4"/>
        <v>9</v>
      </c>
      <c r="F14" s="65">
        <v>26419.200000000001</v>
      </c>
      <c r="G14" s="66">
        <v>-389.9</v>
      </c>
      <c r="H14" s="67">
        <f t="shared" si="1"/>
        <v>25249.5</v>
      </c>
      <c r="I14" s="68">
        <f t="shared" si="5"/>
        <v>-1.5207064127865761</v>
      </c>
      <c r="J14" s="69">
        <f t="shared" si="2"/>
        <v>98.479293587213419</v>
      </c>
      <c r="K14" s="69">
        <f>J14/'AR INDONESIA'!J37</f>
        <v>0.91400448288987213</v>
      </c>
      <c r="L14" s="37">
        <f t="shared" si="0"/>
        <v>107.74486934226464</v>
      </c>
    </row>
    <row r="15" spans="1:20" ht="15.75">
      <c r="A15" s="62">
        <v>2013</v>
      </c>
      <c r="B15" s="40">
        <v>10529</v>
      </c>
      <c r="C15" s="63">
        <v>4</v>
      </c>
      <c r="D15" s="64">
        <f t="shared" si="3"/>
        <v>42116</v>
      </c>
      <c r="E15" s="63">
        <f t="shared" si="4"/>
        <v>16</v>
      </c>
      <c r="F15" s="65">
        <v>26419.200000000001</v>
      </c>
      <c r="G15" s="66">
        <v>-389.9</v>
      </c>
      <c r="H15" s="67">
        <f t="shared" si="1"/>
        <v>24859.600000000002</v>
      </c>
      <c r="I15" s="68">
        <f>((H15-H14)/H14)*100</f>
        <v>-1.5441889938414535</v>
      </c>
      <c r="J15" s="69">
        <f>I15+100</f>
        <v>98.455811006158541</v>
      </c>
      <c r="K15" s="69">
        <f>J15/'AR INDONESIA'!J38</f>
        <v>0.918532556543596</v>
      </c>
      <c r="L15" s="37">
        <f t="shared" si="0"/>
        <v>107.18815604821251</v>
      </c>
    </row>
    <row r="16" spans="1:20" ht="15.75">
      <c r="A16" s="62">
        <v>2014</v>
      </c>
      <c r="B16" s="40">
        <v>35754</v>
      </c>
      <c r="C16" s="63">
        <v>5</v>
      </c>
      <c r="D16" s="64">
        <f t="shared" si="3"/>
        <v>178770</v>
      </c>
      <c r="E16" s="63">
        <f t="shared" si="4"/>
        <v>25</v>
      </c>
      <c r="F16" s="65">
        <v>26419.200000000001</v>
      </c>
      <c r="G16" s="66">
        <v>-389.9</v>
      </c>
      <c r="H16" s="67">
        <f t="shared" si="1"/>
        <v>24469.7</v>
      </c>
      <c r="I16" s="68">
        <f>((H16-H15)/H15)*100</f>
        <v>-1.5684081803407994</v>
      </c>
      <c r="J16" s="69">
        <f t="shared" ref="J16:J19" si="6">I16+100</f>
        <v>98.431591819659204</v>
      </c>
      <c r="K16" s="69">
        <f>J16/'AR INDONESIA'!J39</f>
        <v>0.92245506352266515</v>
      </c>
      <c r="L16" s="9">
        <f t="shared" ref="L16" si="7">AVERAGE(L4:L15)</f>
        <v>116.33192069775401</v>
      </c>
    </row>
    <row r="17" spans="1:15" ht="15.75">
      <c r="A17" s="62">
        <v>2015</v>
      </c>
      <c r="B17" s="59">
        <v>27373</v>
      </c>
      <c r="C17" s="63">
        <v>6</v>
      </c>
      <c r="D17" s="64">
        <f t="shared" si="3"/>
        <v>164238</v>
      </c>
      <c r="E17" s="63">
        <f t="shared" si="4"/>
        <v>36</v>
      </c>
      <c r="F17" s="65">
        <v>26419.200000000001</v>
      </c>
      <c r="G17" s="66">
        <v>-389.9</v>
      </c>
      <c r="H17" s="67">
        <f t="shared" si="1"/>
        <v>24079.800000000003</v>
      </c>
      <c r="I17" s="68">
        <f>((H17-H16)/H16)*100</f>
        <v>-1.5933991834799683</v>
      </c>
      <c r="J17" s="69">
        <f t="shared" si="6"/>
        <v>98.406600816520026</v>
      </c>
      <c r="K17" s="69">
        <f>J17/'AR INDONESIA'!J40</f>
        <v>0.92587778806772236</v>
      </c>
      <c r="L17" s="37"/>
    </row>
    <row r="18" spans="1:15" ht="15.75">
      <c r="A18" s="62">
        <v>2016</v>
      </c>
      <c r="B18" s="79">
        <v>21771</v>
      </c>
      <c r="C18" s="63">
        <v>7</v>
      </c>
      <c r="D18" s="64">
        <f t="shared" si="3"/>
        <v>152397</v>
      </c>
      <c r="E18" s="63">
        <f t="shared" si="4"/>
        <v>49</v>
      </c>
      <c r="F18" s="65">
        <v>26419.200000000001</v>
      </c>
      <c r="G18" s="66">
        <v>-389.9</v>
      </c>
      <c r="H18" s="67">
        <f t="shared" si="1"/>
        <v>23689.9</v>
      </c>
      <c r="I18" s="68">
        <f t="shared" ref="I18:I19" si="8">((H18-H17)/H17)*100</f>
        <v>-1.6191994950124231</v>
      </c>
      <c r="J18" s="69">
        <f t="shared" si="6"/>
        <v>98.380800504987576</v>
      </c>
      <c r="K18" s="69">
        <f>J18/'AR INDONESIA'!J41</f>
        <v>0.92888279085628522</v>
      </c>
    </row>
    <row r="19" spans="1:15" ht="15.75">
      <c r="A19" s="62">
        <v>2017</v>
      </c>
      <c r="B19" s="79">
        <v>31712</v>
      </c>
      <c r="C19" s="63">
        <v>8</v>
      </c>
      <c r="D19" s="64">
        <f t="shared" si="3"/>
        <v>253696</v>
      </c>
      <c r="E19" s="63">
        <f t="shared" si="4"/>
        <v>64</v>
      </c>
      <c r="F19" s="65">
        <v>26419.200000000001</v>
      </c>
      <c r="G19" s="66">
        <v>-389.9</v>
      </c>
      <c r="H19" s="67">
        <f t="shared" si="1"/>
        <v>23300</v>
      </c>
      <c r="I19" s="68">
        <f t="shared" si="8"/>
        <v>-1.6458490749222301</v>
      </c>
      <c r="J19" s="69">
        <f t="shared" si="6"/>
        <v>98.354150925077775</v>
      </c>
      <c r="K19" s="69">
        <f>J19/'AR INDONESIA'!J42</f>
        <v>0.93153467336347373</v>
      </c>
    </row>
    <row r="20" spans="1:15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71"/>
      <c r="N20" s="37" t="s">
        <v>5</v>
      </c>
      <c r="O20">
        <f>B37/13</f>
        <v>15579.461538461539</v>
      </c>
    </row>
    <row r="21" spans="1:15" ht="15.75">
      <c r="A21" s="73" t="s">
        <v>11</v>
      </c>
      <c r="B21" s="64">
        <f>SUM(B3:B19)</f>
        <v>449127</v>
      </c>
      <c r="C21" s="63"/>
      <c r="D21" s="64">
        <f>SUM(D3:D19)</f>
        <v>-159061</v>
      </c>
      <c r="E21" s="64">
        <f>SUM(E3:E19)</f>
        <v>408</v>
      </c>
      <c r="F21" s="68"/>
      <c r="G21" s="74"/>
      <c r="H21" s="75"/>
      <c r="I21" s="68">
        <f>AVERAGE(I4:I19)</f>
        <v>-0.82892524831210579</v>
      </c>
      <c r="J21" s="68">
        <f t="shared" ref="J21:K21" si="9">AVERAGE(J4:J19)</f>
        <v>99.171074751687897</v>
      </c>
      <c r="K21" s="68">
        <f t="shared" si="9"/>
        <v>1.0039156801003923</v>
      </c>
      <c r="N21" s="37" t="s">
        <v>6</v>
      </c>
      <c r="O21">
        <f>D37/E37</f>
        <v>40506.6</v>
      </c>
    </row>
    <row r="22" spans="1:15">
      <c r="A22" s="36" t="s">
        <v>22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</row>
    <row r="23" spans="1:15" ht="18.75">
      <c r="A23" s="60" t="s">
        <v>0</v>
      </c>
      <c r="B23" s="60" t="s">
        <v>1</v>
      </c>
      <c r="C23" s="60" t="s">
        <v>2</v>
      </c>
      <c r="D23" s="61" t="s">
        <v>3</v>
      </c>
      <c r="E23" s="61" t="s">
        <v>4</v>
      </c>
      <c r="F23" s="61" t="s">
        <v>5</v>
      </c>
      <c r="G23" s="61" t="s">
        <v>6</v>
      </c>
      <c r="H23" s="61" t="s">
        <v>7</v>
      </c>
      <c r="I23" s="61" t="s">
        <v>8</v>
      </c>
      <c r="J23" s="61" t="s">
        <v>9</v>
      </c>
      <c r="K23" s="61" t="s">
        <v>10</v>
      </c>
      <c r="L23" s="28" t="s">
        <v>10</v>
      </c>
    </row>
    <row r="24" spans="1:15" ht="15.75">
      <c r="A24" s="62">
        <v>2001</v>
      </c>
      <c r="B24" s="38">
        <v>10318</v>
      </c>
      <c r="C24" s="63">
        <v>-1</v>
      </c>
      <c r="D24" s="64">
        <f>B24*C24</f>
        <v>-10318</v>
      </c>
      <c r="E24" s="63">
        <f>C24*C24</f>
        <v>1</v>
      </c>
      <c r="F24" s="65">
        <f>B42/17</f>
        <v>112088.05882352941</v>
      </c>
      <c r="G24" s="66">
        <f>D42/E42</f>
        <v>6433.0857843137255</v>
      </c>
      <c r="H24" s="67">
        <f>F24+(G24*C24)</f>
        <v>105654.97303921569</v>
      </c>
      <c r="I24" s="68" t="e">
        <f>((H24-#REF!)/#REF!)*100</f>
        <v>#REF!</v>
      </c>
      <c r="J24" s="69" t="e">
        <f>I24+100</f>
        <v>#REF!</v>
      </c>
      <c r="K24" s="69" t="e">
        <f>J24/H47</f>
        <v>#REF!</v>
      </c>
      <c r="L24" s="37" t="e">
        <f>J24/K24</f>
        <v>#REF!</v>
      </c>
    </row>
    <row r="25" spans="1:15" ht="15.75">
      <c r="A25" s="62">
        <v>2002</v>
      </c>
      <c r="B25" s="38">
        <v>31759</v>
      </c>
      <c r="C25" s="70">
        <v>-2</v>
      </c>
      <c r="D25" s="64">
        <f>B25*C25</f>
        <v>-63518</v>
      </c>
      <c r="E25" s="63">
        <f>C25*C25</f>
        <v>4</v>
      </c>
      <c r="F25" s="65">
        <v>112088.1</v>
      </c>
      <c r="G25" s="66">
        <v>6433.1</v>
      </c>
      <c r="H25" s="67">
        <f>F25+(C25*G25)</f>
        <v>99221.900000000009</v>
      </c>
      <c r="I25" s="68">
        <f>((H25-H24)/H24)*100</f>
        <v>-6.0887555542018221</v>
      </c>
      <c r="J25" s="69">
        <f>I25+100</f>
        <v>93.911244445798175</v>
      </c>
      <c r="K25" s="69">
        <f>J25/'AR INDONESIA'!X28</f>
        <v>7.4656133445174397E-5</v>
      </c>
      <c r="L25" s="37">
        <f t="shared" ref="L25:L36" si="10">J25/K25</f>
        <v>1257917.3352818259</v>
      </c>
    </row>
    <row r="26" spans="1:15" ht="15.75">
      <c r="A26" s="62">
        <v>2003</v>
      </c>
      <c r="B26" s="39">
        <v>61814</v>
      </c>
      <c r="C26" s="63">
        <v>-3</v>
      </c>
      <c r="D26" s="64">
        <f>B26*C26</f>
        <v>-185442</v>
      </c>
      <c r="E26" s="63">
        <f>C26*C26</f>
        <v>9</v>
      </c>
      <c r="F26" s="65">
        <v>112088.1</v>
      </c>
      <c r="G26" s="66">
        <v>6433.1</v>
      </c>
      <c r="H26" s="67">
        <f t="shared" ref="H26:H40" si="11">F26+(C26*G26)</f>
        <v>92788.800000000003</v>
      </c>
      <c r="I26" s="68">
        <f>((H26-H25)/H25)*100</f>
        <v>-6.4835484908069745</v>
      </c>
      <c r="J26" s="69">
        <f t="shared" ref="J26:J35" si="12">I26+100</f>
        <v>93.516451509193018</v>
      </c>
      <c r="K26" s="69">
        <f>J26/'AR INDONESIA'!X29</f>
        <v>0.93858584504018527</v>
      </c>
      <c r="L26" s="37">
        <f t="shared" si="10"/>
        <v>99.635480338177416</v>
      </c>
    </row>
    <row r="27" spans="1:15" ht="15.75">
      <c r="A27" s="62">
        <v>2004</v>
      </c>
      <c r="B27" s="38">
        <v>78270</v>
      </c>
      <c r="C27" s="63">
        <v>-4</v>
      </c>
      <c r="D27" s="64">
        <f t="shared" ref="D27:D40" si="13">B27*C27</f>
        <v>-313080</v>
      </c>
      <c r="E27" s="63">
        <f t="shared" ref="E27:E40" si="14">C27*C27</f>
        <v>16</v>
      </c>
      <c r="F27" s="65">
        <v>112088.1</v>
      </c>
      <c r="G27" s="66">
        <v>6433.1</v>
      </c>
      <c r="H27" s="67">
        <f t="shared" si="11"/>
        <v>86355.700000000012</v>
      </c>
      <c r="I27" s="68">
        <f>((H27-H26)/H26)*100</f>
        <v>-6.9330565757936213</v>
      </c>
      <c r="J27" s="69">
        <f t="shared" si="12"/>
        <v>93.066943424206386</v>
      </c>
      <c r="K27" s="69">
        <f>J27/'AR INDONESIA'!X30</f>
        <v>0.93408682141276467</v>
      </c>
      <c r="L27" s="37">
        <f t="shared" si="10"/>
        <v>99.634146731078786</v>
      </c>
    </row>
    <row r="28" spans="1:15" ht="15.75">
      <c r="A28" s="62">
        <v>2005</v>
      </c>
      <c r="B28" s="38">
        <v>87572</v>
      </c>
      <c r="C28" s="70">
        <v>-5</v>
      </c>
      <c r="D28" s="64">
        <f t="shared" si="13"/>
        <v>-437860</v>
      </c>
      <c r="E28" s="63">
        <f t="shared" si="14"/>
        <v>25</v>
      </c>
      <c r="F28" s="65">
        <v>112088.1</v>
      </c>
      <c r="G28" s="66">
        <v>6433.1</v>
      </c>
      <c r="H28" s="67">
        <f t="shared" si="11"/>
        <v>79922.600000000006</v>
      </c>
      <c r="I28" s="68">
        <f t="shared" ref="I28:I35" si="15">((H28-H27)/H27)*100</f>
        <v>-7.449537204839987</v>
      </c>
      <c r="J28" s="69">
        <f t="shared" si="12"/>
        <v>92.550462795160016</v>
      </c>
      <c r="K28" s="69">
        <f>J28/'AR INDONESIA'!X31</f>
        <v>0.92891557500960409</v>
      </c>
      <c r="L28" s="37">
        <f t="shared" si="10"/>
        <v>99.632803330058422</v>
      </c>
    </row>
    <row r="29" spans="1:15" ht="15.75">
      <c r="A29" s="62">
        <v>2006</v>
      </c>
      <c r="B29" s="38">
        <v>62959</v>
      </c>
      <c r="C29" s="63">
        <v>-6</v>
      </c>
      <c r="D29" s="64">
        <f t="shared" si="13"/>
        <v>-377754</v>
      </c>
      <c r="E29" s="63">
        <f t="shared" si="14"/>
        <v>36</v>
      </c>
      <c r="F29" s="65">
        <v>112088.1</v>
      </c>
      <c r="G29" s="66">
        <v>6433.1</v>
      </c>
      <c r="H29" s="67">
        <f t="shared" si="11"/>
        <v>73489.5</v>
      </c>
      <c r="I29" s="68">
        <f t="shared" si="15"/>
        <v>-8.0491625647814331</v>
      </c>
      <c r="J29" s="69">
        <f t="shared" si="12"/>
        <v>91.950837435218574</v>
      </c>
      <c r="K29" s="69">
        <f>J29/'AR INDONESIA'!X32</f>
        <v>0.92290975801774466</v>
      </c>
      <c r="L29" s="37">
        <f t="shared" si="10"/>
        <v>99.631450026829867</v>
      </c>
    </row>
    <row r="30" spans="1:15" ht="15.75">
      <c r="A30" s="62">
        <v>2007</v>
      </c>
      <c r="B30" s="38">
        <v>93835</v>
      </c>
      <c r="C30" s="63">
        <v>-7</v>
      </c>
      <c r="D30" s="64">
        <f t="shared" si="13"/>
        <v>-656845</v>
      </c>
      <c r="E30" s="63">
        <f t="shared" si="14"/>
        <v>49</v>
      </c>
      <c r="F30" s="65">
        <v>112088.1</v>
      </c>
      <c r="G30" s="66">
        <v>6433.1</v>
      </c>
      <c r="H30" s="67">
        <f t="shared" si="11"/>
        <v>67056.399999999994</v>
      </c>
      <c r="I30" s="68">
        <f t="shared" si="15"/>
        <v>-8.7537675450234467</v>
      </c>
      <c r="J30" s="69">
        <f t="shared" si="12"/>
        <v>91.24623245497655</v>
      </c>
      <c r="K30" s="69">
        <f>J30/'AR INDONESIA'!X33</f>
        <v>0.91585017605369867</v>
      </c>
      <c r="L30" s="37">
        <f t="shared" si="10"/>
        <v>99.630086711504376</v>
      </c>
    </row>
    <row r="31" spans="1:15" ht="15.75">
      <c r="A31" s="62">
        <v>2008</v>
      </c>
      <c r="B31" s="38">
        <v>122879</v>
      </c>
      <c r="C31" s="70">
        <v>-8</v>
      </c>
      <c r="D31" s="64">
        <f t="shared" si="13"/>
        <v>-983032</v>
      </c>
      <c r="E31" s="63">
        <f t="shared" si="14"/>
        <v>64</v>
      </c>
      <c r="F31" s="65">
        <v>112088.1</v>
      </c>
      <c r="G31" s="66">
        <v>6433.1</v>
      </c>
      <c r="H31" s="67">
        <f t="shared" si="11"/>
        <v>60623.3</v>
      </c>
      <c r="I31" s="68">
        <f t="shared" si="15"/>
        <v>-9.5935660130874787</v>
      </c>
      <c r="J31" s="69">
        <f t="shared" si="12"/>
        <v>90.406433986912518</v>
      </c>
      <c r="K31" s="69">
        <f>J31/'AR INDONESIA'!X34</f>
        <v>0.90743352008954892</v>
      </c>
      <c r="L31" s="37">
        <f t="shared" si="10"/>
        <v>99.628713272561143</v>
      </c>
    </row>
    <row r="32" spans="1:15" ht="15.75">
      <c r="A32" s="62">
        <v>2009</v>
      </c>
      <c r="B32" s="38">
        <v>92680</v>
      </c>
      <c r="C32" s="63">
        <v>0</v>
      </c>
      <c r="D32" s="64">
        <f t="shared" si="13"/>
        <v>0</v>
      </c>
      <c r="E32" s="63">
        <f t="shared" si="14"/>
        <v>0</v>
      </c>
      <c r="F32" s="65">
        <v>112088.1</v>
      </c>
      <c r="G32" s="66">
        <v>6433.1</v>
      </c>
      <c r="H32" s="67">
        <f t="shared" si="11"/>
        <v>112088.1</v>
      </c>
      <c r="I32" s="68">
        <f t="shared" si="15"/>
        <v>84.89277225093322</v>
      </c>
      <c r="J32" s="69">
        <f t="shared" si="12"/>
        <v>184.89277225093321</v>
      </c>
      <c r="K32" s="69">
        <f>J32/'AR INDONESIA'!X35</f>
        <v>1.7954003176879265</v>
      </c>
      <c r="L32" s="37">
        <f t="shared" si="10"/>
        <v>102.98136322546365</v>
      </c>
    </row>
    <row r="33" spans="1:12" ht="15.75">
      <c r="A33" s="62">
        <v>2010</v>
      </c>
      <c r="B33" s="38">
        <v>126145</v>
      </c>
      <c r="C33" s="63">
        <v>1</v>
      </c>
      <c r="D33" s="64">
        <f t="shared" si="13"/>
        <v>126145</v>
      </c>
      <c r="E33" s="63">
        <f t="shared" si="14"/>
        <v>1</v>
      </c>
      <c r="F33" s="65">
        <v>112088.1</v>
      </c>
      <c r="G33" s="66">
        <v>6433.1</v>
      </c>
      <c r="H33" s="67">
        <f t="shared" si="11"/>
        <v>118521.20000000001</v>
      </c>
      <c r="I33" s="68">
        <f t="shared" si="15"/>
        <v>5.739324691916452</v>
      </c>
      <c r="J33" s="69">
        <f t="shared" si="12"/>
        <v>105.73932469191645</v>
      </c>
      <c r="K33" s="69">
        <f>J33/'AR INDONESIA'!X36</f>
        <v>1.0535805348863845</v>
      </c>
      <c r="L33" s="37">
        <f t="shared" si="10"/>
        <v>100.36188140408186</v>
      </c>
    </row>
    <row r="34" spans="1:12" ht="15.75">
      <c r="A34" s="62">
        <v>2011</v>
      </c>
      <c r="B34" s="38">
        <v>218491</v>
      </c>
      <c r="C34" s="63">
        <v>2</v>
      </c>
      <c r="D34" s="64">
        <f t="shared" si="13"/>
        <v>436982</v>
      </c>
      <c r="E34" s="63">
        <f t="shared" si="14"/>
        <v>4</v>
      </c>
      <c r="F34" s="65">
        <v>112088.1</v>
      </c>
      <c r="G34" s="66">
        <v>6433.1</v>
      </c>
      <c r="H34" s="67">
        <f t="shared" si="11"/>
        <v>124954.3</v>
      </c>
      <c r="I34" s="68">
        <f t="shared" si="15"/>
        <v>5.4278053209046062</v>
      </c>
      <c r="J34" s="69">
        <f t="shared" si="12"/>
        <v>105.42780532090461</v>
      </c>
      <c r="K34" s="69">
        <f>J34/'AR INDONESIA'!X37</f>
        <v>1.0504902318295508</v>
      </c>
      <c r="L34" s="37">
        <f t="shared" si="10"/>
        <v>100.36057654461939</v>
      </c>
    </row>
    <row r="35" spans="1:12" ht="15.75">
      <c r="A35" s="62">
        <v>2012</v>
      </c>
      <c r="B35" s="38">
        <v>144629</v>
      </c>
      <c r="C35" s="63">
        <v>3</v>
      </c>
      <c r="D35" s="64">
        <f t="shared" si="13"/>
        <v>433887</v>
      </c>
      <c r="E35" s="63">
        <f t="shared" si="14"/>
        <v>9</v>
      </c>
      <c r="F35" s="65">
        <v>112088.1</v>
      </c>
      <c r="G35" s="66">
        <v>6433.1</v>
      </c>
      <c r="H35" s="67">
        <f t="shared" si="11"/>
        <v>131387.40000000002</v>
      </c>
      <c r="I35" s="68">
        <f t="shared" si="15"/>
        <v>5.1483622412354118</v>
      </c>
      <c r="J35" s="69">
        <f t="shared" si="12"/>
        <v>105.14836224123542</v>
      </c>
      <c r="K35" s="69">
        <f>J35/'AR INDONESIA'!X38</f>
        <v>1.0477193651569052</v>
      </c>
      <c r="L35" s="37">
        <f t="shared" si="10"/>
        <v>100.3592810613828</v>
      </c>
    </row>
    <row r="36" spans="1:12" ht="15.75">
      <c r="A36" s="62">
        <v>2013</v>
      </c>
      <c r="B36" s="38">
        <v>119631</v>
      </c>
      <c r="C36" s="63">
        <v>4</v>
      </c>
      <c r="D36" s="64">
        <f t="shared" si="13"/>
        <v>478524</v>
      </c>
      <c r="E36" s="63">
        <f t="shared" si="14"/>
        <v>16</v>
      </c>
      <c r="F36" s="65">
        <v>112088.1</v>
      </c>
      <c r="G36" s="66">
        <v>6433.1</v>
      </c>
      <c r="H36" s="67">
        <f t="shared" si="11"/>
        <v>137820.5</v>
      </c>
      <c r="I36" s="68">
        <f>((H36-H35)/H35)*100</f>
        <v>4.8962838141252325</v>
      </c>
      <c r="J36" s="69">
        <f>I36+100</f>
        <v>104.89628381412523</v>
      </c>
      <c r="K36" s="69">
        <f>J36/'AR INDONESIA'!X39</f>
        <v>1.045221000749063</v>
      </c>
      <c r="L36" s="37">
        <f t="shared" si="10"/>
        <v>100.35799485367282</v>
      </c>
    </row>
    <row r="37" spans="1:12" ht="15.75">
      <c r="A37" s="62">
        <v>2014</v>
      </c>
      <c r="B37" s="38">
        <v>202533</v>
      </c>
      <c r="C37" s="63">
        <v>5</v>
      </c>
      <c r="D37" s="64">
        <f t="shared" si="13"/>
        <v>1012665</v>
      </c>
      <c r="E37" s="63">
        <f t="shared" si="14"/>
        <v>25</v>
      </c>
      <c r="F37" s="65">
        <v>112088.1</v>
      </c>
      <c r="G37" s="66">
        <v>6433.1</v>
      </c>
      <c r="H37" s="67">
        <f t="shared" si="11"/>
        <v>144253.6</v>
      </c>
      <c r="I37" s="68">
        <f>((H37-H36)/H36)*100</f>
        <v>4.6677381086268053</v>
      </c>
      <c r="J37" s="69">
        <f t="shared" ref="J37:J40" si="16">I37+100</f>
        <v>104.66773810862681</v>
      </c>
      <c r="K37" s="69">
        <f>J37/'AR INDONESIA'!X40</f>
        <v>1.0429569677043071</v>
      </c>
      <c r="L37" s="9">
        <f t="shared" ref="L37" si="17">AVERAGE(L25:L36)</f>
        <v>104918.2957549438</v>
      </c>
    </row>
    <row r="38" spans="1:12" ht="15.75">
      <c r="A38" s="62">
        <v>2015</v>
      </c>
      <c r="B38" s="59">
        <v>152490</v>
      </c>
      <c r="C38" s="63">
        <v>6</v>
      </c>
      <c r="D38" s="64">
        <f t="shared" si="13"/>
        <v>914940</v>
      </c>
      <c r="E38" s="63">
        <f t="shared" si="14"/>
        <v>36</v>
      </c>
      <c r="F38" s="65">
        <v>112088.1</v>
      </c>
      <c r="G38" s="66">
        <v>6433.1</v>
      </c>
      <c r="H38" s="67">
        <f t="shared" si="11"/>
        <v>150686.70000000001</v>
      </c>
      <c r="I38" s="68">
        <f>((H38-H37)/H37)*100</f>
        <v>4.4595767453983859</v>
      </c>
      <c r="J38" s="69">
        <f t="shared" si="16"/>
        <v>104.45957674539838</v>
      </c>
      <c r="K38" s="69">
        <f>J38/'AR INDONESIA'!X41</f>
        <v>1.0408959043236132</v>
      </c>
    </row>
    <row r="39" spans="1:12" ht="15.75">
      <c r="A39" s="62">
        <v>2016</v>
      </c>
      <c r="B39" s="80">
        <v>146531</v>
      </c>
      <c r="C39" s="63">
        <v>7</v>
      </c>
      <c r="D39" s="64">
        <f t="shared" si="13"/>
        <v>1025717</v>
      </c>
      <c r="E39" s="63">
        <f t="shared" si="14"/>
        <v>49</v>
      </c>
      <c r="F39" s="65">
        <v>112088.1</v>
      </c>
      <c r="G39" s="66">
        <v>6433.1</v>
      </c>
      <c r="H39" s="67">
        <f t="shared" si="11"/>
        <v>157119.80000000002</v>
      </c>
      <c r="I39" s="68">
        <f t="shared" ref="I39:I40" si="18">((H39-H38)/H38)*100</f>
        <v>4.2691889861547203</v>
      </c>
      <c r="J39" s="69">
        <f t="shared" si="16"/>
        <v>104.26918898615472</v>
      </c>
      <c r="K39" s="69">
        <f>J39/'AR INDONESIA'!X42</f>
        <v>1.0390118046192911</v>
      </c>
    </row>
    <row r="40" spans="1:12" ht="15.75">
      <c r="A40" s="62">
        <v>2017</v>
      </c>
      <c r="B40" s="80">
        <v>152961</v>
      </c>
      <c r="C40" s="63">
        <v>8</v>
      </c>
      <c r="D40" s="64">
        <f t="shared" si="13"/>
        <v>1223688</v>
      </c>
      <c r="E40" s="63">
        <f t="shared" si="14"/>
        <v>64</v>
      </c>
      <c r="F40" s="65">
        <v>112088.1</v>
      </c>
      <c r="G40" s="66">
        <v>6433.1</v>
      </c>
      <c r="H40" s="67">
        <f t="shared" si="11"/>
        <v>163552.90000000002</v>
      </c>
      <c r="I40" s="68">
        <f t="shared" si="18"/>
        <v>4.094391668013837</v>
      </c>
      <c r="J40" s="69">
        <f t="shared" si="16"/>
        <v>104.09439166801384</v>
      </c>
      <c r="K40" s="69">
        <f>J40/'AR INDONESIA'!X43</f>
        <v>1.0372829218934509</v>
      </c>
    </row>
    <row r="41" spans="1:12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</row>
    <row r="42" spans="1:12" ht="15.75">
      <c r="A42" s="73" t="s">
        <v>11</v>
      </c>
      <c r="B42" s="64">
        <f>SUM(B24:B40)</f>
        <v>1905497</v>
      </c>
      <c r="C42" s="63"/>
      <c r="D42" s="64">
        <f>SUM(D24:D40)</f>
        <v>2624699</v>
      </c>
      <c r="E42" s="64">
        <f>SUM(E24:E40)</f>
        <v>408</v>
      </c>
      <c r="F42" s="68"/>
      <c r="G42" s="74"/>
      <c r="H42" s="75"/>
      <c r="I42" s="68">
        <f>AVERAGE(I25:I40)</f>
        <v>4.3902531174233692</v>
      </c>
      <c r="J42" s="68">
        <f t="shared" ref="J42:K42" si="19">AVERAGE(J25:J40)</f>
        <v>104.39025311742334</v>
      </c>
      <c r="K42" s="68">
        <f t="shared" si="19"/>
        <v>0.98127596253796767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2"/>
  <sheetViews>
    <sheetView tabSelected="1" topLeftCell="F1" workbookViewId="0">
      <selection activeCell="O19" sqref="O19"/>
    </sheetView>
  </sheetViews>
  <sheetFormatPr defaultRowHeight="15"/>
  <cols>
    <col min="2" max="2" width="12.140625" customWidth="1"/>
    <col min="3" max="3" width="13.7109375" customWidth="1"/>
    <col min="4" max="4" width="13" customWidth="1"/>
    <col min="7" max="7" width="17.7109375" customWidth="1"/>
    <col min="8" max="8" width="17.85546875" customWidth="1"/>
    <col min="9" max="9" width="16" customWidth="1"/>
    <col min="10" max="10" width="14" customWidth="1"/>
    <col min="11" max="11" width="12" customWidth="1"/>
    <col min="12" max="12" width="20.85546875" customWidth="1"/>
    <col min="13" max="13" width="23.28515625" customWidth="1"/>
  </cols>
  <sheetData>
    <row r="1" spans="1:14">
      <c r="A1" s="37" t="s">
        <v>0</v>
      </c>
      <c r="B1" s="37" t="s">
        <v>23</v>
      </c>
      <c r="F1" s="71" t="s">
        <v>0</v>
      </c>
      <c r="G1" s="71" t="s">
        <v>46</v>
      </c>
      <c r="H1" s="71"/>
      <c r="I1" s="71"/>
      <c r="K1" s="71" t="s">
        <v>0</v>
      </c>
      <c r="L1" s="71" t="s">
        <v>47</v>
      </c>
      <c r="M1" s="71"/>
      <c r="N1" s="71"/>
    </row>
    <row r="2" spans="1:14">
      <c r="B2" s="37" t="s">
        <v>24</v>
      </c>
      <c r="C2" s="37" t="s">
        <v>25</v>
      </c>
      <c r="D2" s="37" t="s">
        <v>26</v>
      </c>
      <c r="F2" s="71"/>
      <c r="G2" s="71" t="s">
        <v>24</v>
      </c>
      <c r="H2" s="71" t="s">
        <v>25</v>
      </c>
      <c r="I2" s="71" t="s">
        <v>26</v>
      </c>
      <c r="K2" s="71"/>
      <c r="L2" s="71" t="s">
        <v>24</v>
      </c>
      <c r="M2" s="71" t="s">
        <v>25</v>
      </c>
      <c r="N2" s="71" t="s">
        <v>26</v>
      </c>
    </row>
    <row r="3" spans="1:14">
      <c r="A3">
        <v>2003</v>
      </c>
      <c r="B3">
        <f>'AR INDONESIA'!K5</f>
        <v>0.96080441496628388</v>
      </c>
      <c r="C3">
        <f>'AR FILIPINA'!L4</f>
        <v>89.910985950219015</v>
      </c>
      <c r="D3">
        <f>'AR MALAYSIA'!L4</f>
        <v>89.910985950219015</v>
      </c>
      <c r="F3" s="71">
        <v>2001</v>
      </c>
      <c r="G3" s="71" t="e">
        <f>'AR INDONESIA'!AA4</f>
        <v>#REF!</v>
      </c>
      <c r="H3" s="71" t="e">
        <f>'AR FILIPINA'!K3</f>
        <v>#REF!</v>
      </c>
      <c r="I3" s="71" t="e">
        <f>'AR MALAYSIA'!K3</f>
        <v>#REF!</v>
      </c>
      <c r="K3" s="71">
        <v>2001</v>
      </c>
      <c r="L3" s="71" t="e">
        <f>'AR INDONESIA'!K4</f>
        <v>#REF!</v>
      </c>
      <c r="M3" s="71" t="e">
        <f>'AR FILIPINA'!K25</f>
        <v>#REF!</v>
      </c>
      <c r="N3" s="71" t="e">
        <f>'AR MALAYSIA'!K24</f>
        <v>#REF!</v>
      </c>
    </row>
    <row r="4" spans="1:14">
      <c r="A4" s="37">
        <v>2004</v>
      </c>
      <c r="B4" s="37">
        <f>'AR INDONESIA'!K6</f>
        <v>0.94889289709826641</v>
      </c>
      <c r="C4" s="37">
        <f>'AR FILIPINA'!L5</f>
        <v>88.778889166520671</v>
      </c>
      <c r="D4" s="37">
        <f>'AR MALAYSIA'!L5</f>
        <v>88.778889166520671</v>
      </c>
      <c r="F4" s="71">
        <v>2002</v>
      </c>
      <c r="G4" s="71">
        <f>'AR INDONESIA'!AA5</f>
        <v>7.7588113696189849E-5</v>
      </c>
      <c r="H4" s="71">
        <f>'AR FILIPINA'!K4</f>
        <v>1.0626654811665455</v>
      </c>
      <c r="I4" s="71">
        <f>'AR MALAYSIA'!K4</f>
        <v>1.1283870495922907</v>
      </c>
      <c r="K4" s="71">
        <v>2002</v>
      </c>
      <c r="L4" s="71">
        <f>'AR INDONESIA'!K5</f>
        <v>0.96080441496628388</v>
      </c>
      <c r="M4" s="71">
        <f>'AR FILIPINA'!K26</f>
        <v>7.3027996733142735E-5</v>
      </c>
      <c r="N4" s="71">
        <f>'AR MALAYSIA'!K25</f>
        <v>7.4656133445174397E-5</v>
      </c>
    </row>
    <row r="5" spans="1:14">
      <c r="A5" s="37">
        <v>2005</v>
      </c>
      <c r="B5" s="37">
        <f>'AR INDONESIA'!K7</f>
        <v>0.93055536380958503</v>
      </c>
      <c r="C5" s="37">
        <f>'AR FILIPINA'!L6</f>
        <v>87.360609105581219</v>
      </c>
      <c r="D5" s="37">
        <f>'AR MALAYSIA'!L6</f>
        <v>87.360609105581219</v>
      </c>
      <c r="F5" s="71">
        <v>2003</v>
      </c>
      <c r="G5" s="71">
        <f>'AR INDONESIA'!AA6</f>
        <v>0.97897243316995364</v>
      </c>
      <c r="H5" s="71">
        <f>'AR FILIPINA'!K5</f>
        <v>1.0738769583207566</v>
      </c>
      <c r="I5" s="71">
        <f>'AR MALAYSIA'!K5</f>
        <v>1.1425408623284052</v>
      </c>
      <c r="K5" s="71">
        <v>2003</v>
      </c>
      <c r="L5" s="71">
        <f>'AR INDONESIA'!K6</f>
        <v>0.94889289709826641</v>
      </c>
      <c r="M5" s="71">
        <f>'AR FILIPINA'!K27</f>
        <v>0.91475899536962468</v>
      </c>
      <c r="N5" s="71">
        <f>'AR MALAYSIA'!K26</f>
        <v>0.93858584504018527</v>
      </c>
    </row>
    <row r="6" spans="1:14">
      <c r="A6" s="37">
        <v>2006</v>
      </c>
      <c r="B6" s="37">
        <f>'AR INDONESIA'!K8</f>
        <v>0.90012597640816161</v>
      </c>
      <c r="C6" s="37">
        <f>'AR FILIPINA'!L7</f>
        <v>85.531933643979983</v>
      </c>
      <c r="D6" s="37">
        <f>'AR MALAYSIA'!L7</f>
        <v>85.531933643979968</v>
      </c>
      <c r="F6" s="71">
        <v>2004</v>
      </c>
      <c r="G6" s="71">
        <f>'AR INDONESIA'!AA7</f>
        <v>0.97836303540049885</v>
      </c>
      <c r="H6" s="71">
        <f>'AR FILIPINA'!K6</f>
        <v>1.088701123798224</v>
      </c>
      <c r="I6" s="71">
        <f>'AR MALAYSIA'!K6</f>
        <v>1.1608578576753019</v>
      </c>
      <c r="K6" s="71">
        <v>2004</v>
      </c>
      <c r="L6" s="71">
        <f>'AR INDONESIA'!K7</f>
        <v>0.93055536380958503</v>
      </c>
      <c r="M6" s="71">
        <f>'AR FILIPINA'!K28</f>
        <v>0.9061315501395707</v>
      </c>
      <c r="N6" s="71">
        <f>'AR MALAYSIA'!K27</f>
        <v>0.93408682141276467</v>
      </c>
    </row>
    <row r="7" spans="1:14">
      <c r="A7" s="37">
        <v>2007</v>
      </c>
      <c r="B7" s="37">
        <f>'AR INDONESIA'!K9</f>
        <v>0.84386494757138364</v>
      </c>
      <c r="C7" s="37">
        <f>'AR FILIPINA'!L8</f>
        <v>83.084602744698586</v>
      </c>
      <c r="D7" s="37">
        <f>'AR MALAYSIA'!L8</f>
        <v>83.084602744698572</v>
      </c>
      <c r="F7" s="71">
        <v>2005</v>
      </c>
      <c r="G7" s="71">
        <f>'AR INDONESIA'!AA8</f>
        <v>0.97772151045646261</v>
      </c>
      <c r="H7" s="71">
        <f>'AR FILIPINA'!K7</f>
        <v>1.1090376560876936</v>
      </c>
      <c r="I7" s="71">
        <f>'AR MALAYSIA'!K7</f>
        <v>1.1854467776017805</v>
      </c>
      <c r="K7" s="71">
        <v>2005</v>
      </c>
      <c r="L7" s="71">
        <f>'AR INDONESIA'!K8</f>
        <v>0.90012597640816161</v>
      </c>
      <c r="M7" s="71">
        <f>'AR FILIPINA'!K29</f>
        <v>0.8956439005579091</v>
      </c>
      <c r="N7" s="71">
        <f>'AR MALAYSIA'!K28</f>
        <v>0.92891557500960409</v>
      </c>
    </row>
    <row r="8" spans="1:14">
      <c r="A8" s="37">
        <v>2008</v>
      </c>
      <c r="B8" s="37">
        <f>'AR INDONESIA'!K10</f>
        <v>0.72037786595156816</v>
      </c>
      <c r="C8" s="37">
        <f>'AR FILIPINA'!L9</f>
        <v>79.640755691786978</v>
      </c>
      <c r="D8" s="37">
        <f>'AR MALAYSIA'!L9</f>
        <v>79.640755691786978</v>
      </c>
      <c r="F8" s="71">
        <v>2006</v>
      </c>
      <c r="G8" s="71">
        <f>'AR INDONESIA'!AA9</f>
        <v>0.97704529204880175</v>
      </c>
      <c r="H8" s="71">
        <f>'AR FILIPINA'!K8</f>
        <v>1.1383507050704205</v>
      </c>
      <c r="I8" s="71">
        <f>'AR MALAYSIA'!K8</f>
        <v>1.2201346425328528</v>
      </c>
      <c r="K8" s="71">
        <v>2006</v>
      </c>
      <c r="L8" s="71">
        <f>'AR INDONESIA'!K9</f>
        <v>0.84386494757138364</v>
      </c>
      <c r="M8" s="71">
        <f>'AR FILIPINA'!K30</f>
        <v>0.88262282193292563</v>
      </c>
      <c r="N8" s="71">
        <f>'AR MALAYSIA'!K29</f>
        <v>0.92290975801774466</v>
      </c>
    </row>
    <row r="9" spans="1:14">
      <c r="A9" s="37">
        <v>2009</v>
      </c>
      <c r="B9" s="37">
        <f>'AR INDONESIA'!K11</f>
        <v>0.34522525812114124</v>
      </c>
      <c r="C9" s="37">
        <f>'AR FILIPINA'!L10</f>
        <v>74.436148764077387</v>
      </c>
      <c r="D9" s="37">
        <f>'AR MALAYSIA'!L10</f>
        <v>74.436148764077387</v>
      </c>
      <c r="F9" s="71">
        <v>2007</v>
      </c>
      <c r="G9" s="71">
        <f>'AR INDONESIA'!AA10</f>
        <v>0.97633153375050108</v>
      </c>
      <c r="H9" s="71">
        <f>'AR FILIPINA'!K9</f>
        <v>1.1836747155294212</v>
      </c>
      <c r="I9" s="71">
        <f>'AR MALAYSIA'!K9</f>
        <v>1.2726620620441509</v>
      </c>
      <c r="K9" s="71">
        <v>2007</v>
      </c>
      <c r="L9" s="71">
        <f>'AR INDONESIA'!K10</f>
        <v>0.72037786595156816</v>
      </c>
      <c r="M9" s="71">
        <f>'AR FILIPINA'!K31</f>
        <v>0.8660256828907702</v>
      </c>
      <c r="N9" s="71">
        <f>'AR MALAYSIA'!K30</f>
        <v>0.91585017605369867</v>
      </c>
    </row>
    <row r="10" spans="1:14">
      <c r="A10" s="37">
        <v>2010</v>
      </c>
      <c r="B10" s="37">
        <f>'AR INDONESIA'!K12</f>
        <v>6.4394840965492834</v>
      </c>
      <c r="C10" s="37">
        <f>'AR FILIPINA'!L11</f>
        <v>374.74662953825077</v>
      </c>
      <c r="D10" s="37">
        <f>'AR MALAYSIA'!L11</f>
        <v>374.74662953825077</v>
      </c>
      <c r="F10" s="71">
        <v>2008</v>
      </c>
      <c r="G10" s="71">
        <f>'AR INDONESIA'!AA11</f>
        <v>0.97557706971206914</v>
      </c>
      <c r="H10" s="71">
        <f>'AR FILIPINA'!K10</f>
        <v>1.2617566583304136</v>
      </c>
      <c r="I10" s="71">
        <f>'AR MALAYSIA'!K10</f>
        <v>1.3614034959754648</v>
      </c>
      <c r="K10" s="71">
        <v>2008</v>
      </c>
      <c r="L10" s="71">
        <f>'AR INDONESIA'!K11</f>
        <v>0.34522525812114124</v>
      </c>
      <c r="M10" s="71">
        <f>'AR FILIPINA'!K32</f>
        <v>0.84414679029591921</v>
      </c>
      <c r="N10" s="71">
        <f>'AR MALAYSIA'!K31</f>
        <v>0.90743352008954892</v>
      </c>
    </row>
    <row r="11" spans="1:14">
      <c r="A11" s="37">
        <v>2011</v>
      </c>
      <c r="B11" s="37">
        <f>'AR INDONESIA'!K13</f>
        <v>1.0258105839431335</v>
      </c>
      <c r="C11" s="37">
        <f>'AR FILIPINA'!L12</f>
        <v>109.16441296205863</v>
      </c>
      <c r="D11" s="37">
        <f>'AR MALAYSIA'!L12</f>
        <v>109.16441296205863</v>
      </c>
      <c r="F11" s="71">
        <v>2009</v>
      </c>
      <c r="G11" s="71">
        <f>'AR INDONESIA'!AA12</f>
        <v>1.1952014390305363</v>
      </c>
      <c r="H11" s="71">
        <f>'AR FILIPINA'!K11</f>
        <v>0.40503627329222952</v>
      </c>
      <c r="I11" s="71">
        <f>'AR MALAYSIA'!K11</f>
        <v>0.23866842096465679</v>
      </c>
      <c r="K11" s="71">
        <v>2009</v>
      </c>
      <c r="L11" s="71">
        <f>'AR INDONESIA'!K12</f>
        <v>6.4394840965492834</v>
      </c>
      <c r="M11" s="71">
        <f>'AR FILIPINA'!K33</f>
        <v>2.4396091766527324</v>
      </c>
      <c r="N11" s="71">
        <f>'AR MALAYSIA'!K32</f>
        <v>1.7954003176879265</v>
      </c>
    </row>
    <row r="12" spans="1:14">
      <c r="A12" s="37">
        <v>2012</v>
      </c>
      <c r="B12" s="37">
        <f>'AR INDONESIA'!K14</f>
        <v>1.0212637618277882</v>
      </c>
      <c r="C12" s="37">
        <f>'AR FILIPINA'!L13</f>
        <v>108.39505541539791</v>
      </c>
      <c r="D12" s="37">
        <f>'AR MALAYSIA'!L13</f>
        <v>108.39505541539791</v>
      </c>
      <c r="F12" s="71">
        <v>2010</v>
      </c>
      <c r="G12" s="71">
        <f>'AR INDONESIA'!AA13</f>
        <v>1.019752534768384</v>
      </c>
      <c r="H12" s="71">
        <f>'AR FILIPINA'!K12</f>
        <v>0.95511639164502249</v>
      </c>
      <c r="I12" s="71">
        <f>'AR MALAYSIA'!K12</f>
        <v>0.90253019927779166</v>
      </c>
      <c r="K12" s="71">
        <v>2010</v>
      </c>
      <c r="L12" s="71">
        <f>'AR INDONESIA'!K13</f>
        <v>1.0258105839431335</v>
      </c>
      <c r="M12" s="71">
        <f>'AR FILIPINA'!K34</f>
        <v>1.071368559396523</v>
      </c>
      <c r="N12" s="71">
        <f>'AR MALAYSIA'!K33</f>
        <v>1.0535805348863845</v>
      </c>
    </row>
    <row r="13" spans="1:14">
      <c r="A13" s="37">
        <v>2013</v>
      </c>
      <c r="B13" s="37">
        <f>'AR INDONESIA'!K15</f>
        <v>1.0178277324081288</v>
      </c>
      <c r="C13" s="37">
        <f>'AR FILIPINA'!L14</f>
        <v>107.74486934226464</v>
      </c>
      <c r="D13" s="37">
        <f>'AR MALAYSIA'!L14</f>
        <v>107.74486934226464</v>
      </c>
      <c r="F13" s="71">
        <v>2011</v>
      </c>
      <c r="G13" s="71">
        <f>'AR INDONESIA'!AA14</f>
        <v>1.0192307445842301</v>
      </c>
      <c r="H13" s="71">
        <f>'AR FILIPINA'!K13</f>
        <v>0.96028624883793046</v>
      </c>
      <c r="I13" s="71">
        <f>'AR MALAYSIA'!K13</f>
        <v>0.9087321583699679</v>
      </c>
      <c r="K13" s="71">
        <v>2011</v>
      </c>
      <c r="L13" s="71">
        <f>'AR INDONESIA'!K14</f>
        <v>1.0212637618277882</v>
      </c>
      <c r="M13" s="71">
        <f>'AR FILIPINA'!K35</f>
        <v>1.0661357208401259</v>
      </c>
      <c r="N13" s="71">
        <f>'AR MALAYSIA'!K34</f>
        <v>1.0504902318295508</v>
      </c>
    </row>
    <row r="14" spans="1:14">
      <c r="A14" s="37">
        <v>2014</v>
      </c>
      <c r="B14" s="37">
        <f>'AR INDONESIA'!K16</f>
        <v>1.0151662576024278</v>
      </c>
      <c r="C14" s="37">
        <f>'AR FILIPINA'!L15</f>
        <v>107.18815604821251</v>
      </c>
      <c r="D14" s="37">
        <f>'AR MALAYSIA'!L15</f>
        <v>107.18815604821251</v>
      </c>
      <c r="F14" s="71">
        <v>2012</v>
      </c>
      <c r="G14" s="71">
        <f>'AR INDONESIA'!AA15</f>
        <v>1.0187328085753042</v>
      </c>
      <c r="H14" s="71">
        <f>'AR FILIPINA'!K14</f>
        <v>0.96458933115936796</v>
      </c>
      <c r="I14" s="71">
        <f>'AR MALAYSIA'!K14</f>
        <v>0.91400448288987213</v>
      </c>
      <c r="K14" s="71">
        <v>2012</v>
      </c>
      <c r="L14" s="71">
        <f>'AR INDONESIA'!K15</f>
        <v>1.0178277324081288</v>
      </c>
      <c r="M14" s="71">
        <f>'AR FILIPINA'!K36</f>
        <v>1.0615889652719723</v>
      </c>
      <c r="N14" s="71">
        <f>'AR MALAYSIA'!K35</f>
        <v>1.0477193651569052</v>
      </c>
    </row>
    <row r="15" spans="1:14">
      <c r="A15" s="37" t="s">
        <v>27</v>
      </c>
      <c r="B15" s="42">
        <f>AVERAGE(B3:B14)</f>
        <v>1.3474499296880962</v>
      </c>
      <c r="C15" s="42">
        <f t="shared" ref="C15:D15" si="0">AVERAGE(C3:C14)</f>
        <v>116.33192069775401</v>
      </c>
      <c r="D15" s="42">
        <f t="shared" si="0"/>
        <v>116.33192069775401</v>
      </c>
      <c r="F15" s="71">
        <v>2013</v>
      </c>
      <c r="G15" s="71">
        <f>'AR INDONESIA'!AA16</f>
        <v>1.018257154265731</v>
      </c>
      <c r="H15" s="71">
        <f>'AR FILIPINA'!K15</f>
        <v>0.96821309257761579</v>
      </c>
      <c r="I15" s="71">
        <f>'AR MALAYSIA'!K15</f>
        <v>0.918532556543596</v>
      </c>
      <c r="J15" s="37"/>
      <c r="K15" s="71">
        <v>2013</v>
      </c>
      <c r="L15" s="71">
        <f>'AR INDONESIA'!K16</f>
        <v>1.0151662576024278</v>
      </c>
      <c r="M15" s="71">
        <f>'AR FILIPINA'!K37</f>
        <v>1.0576019247006823</v>
      </c>
      <c r="N15" s="71">
        <f>'AR MALAYSIA'!K36</f>
        <v>1.045221000749063</v>
      </c>
    </row>
    <row r="16" spans="1:14">
      <c r="F16" s="71">
        <v>2014</v>
      </c>
      <c r="G16" s="71">
        <f>'AR INDONESIA'!AA17</f>
        <v>1.0178023440619874</v>
      </c>
      <c r="H16" s="71">
        <f>'AR FILIPINA'!K16</f>
        <v>0.97129607829284359</v>
      </c>
      <c r="I16" s="71">
        <f>'AR MALAYSIA'!K16</f>
        <v>0.92245506352266515</v>
      </c>
      <c r="J16" s="37"/>
      <c r="K16" s="71">
        <v>2014</v>
      </c>
      <c r="L16" s="71">
        <f>'AR INDONESIA'!K17</f>
        <v>1.0130618642222551</v>
      </c>
      <c r="M16" s="71">
        <f>'AR FILIPINA'!K38</f>
        <v>1.0540774666090593</v>
      </c>
      <c r="N16" s="71">
        <f>'AR MALAYSIA'!K37</f>
        <v>1.0429569677043071</v>
      </c>
    </row>
    <row r="17" spans="1:18" ht="15.75">
      <c r="A17" s="83" t="s">
        <v>28</v>
      </c>
      <c r="B17" s="82" t="s">
        <v>32</v>
      </c>
      <c r="C17" s="82"/>
      <c r="D17" s="82"/>
      <c r="F17" s="71">
        <v>2015</v>
      </c>
      <c r="G17" s="71">
        <f>'AR INDONESIA'!AA18</f>
        <v>1.0173670611002985</v>
      </c>
      <c r="H17" s="71">
        <f>'AR FILIPINA'!K17</f>
        <v>0.97394267996161876</v>
      </c>
      <c r="I17" s="71">
        <f>'AR MALAYSIA'!K17</f>
        <v>0.92587778806772236</v>
      </c>
      <c r="K17" s="71">
        <v>2015</v>
      </c>
      <c r="L17" s="71">
        <f>'AR INDONESIA'!K18</f>
        <v>1.011368661703798</v>
      </c>
      <c r="M17" s="71">
        <f>'AR FILIPINA'!K39</f>
        <v>1.0509397016639361</v>
      </c>
      <c r="N17" s="71">
        <f>'AR MALAYSIA'!K38</f>
        <v>1.0408959043236132</v>
      </c>
    </row>
    <row r="18" spans="1:18" ht="15.75">
      <c r="A18" s="83"/>
      <c r="B18" s="43" t="s">
        <v>30</v>
      </c>
      <c r="C18" s="43" t="s">
        <v>31</v>
      </c>
      <c r="D18" s="43" t="s">
        <v>29</v>
      </c>
      <c r="F18" s="71">
        <v>2016</v>
      </c>
      <c r="G18" s="71">
        <f>'AR INDONESIA'!AA19</f>
        <v>1.0169500968392489</v>
      </c>
      <c r="H18" s="71">
        <f>'AR FILIPINA'!K18</f>
        <v>0.97623289148939252</v>
      </c>
      <c r="I18" s="71">
        <f>'AR MALAYSIA'!K18</f>
        <v>0.92888279085628522</v>
      </c>
      <c r="K18" s="71">
        <v>2016</v>
      </c>
      <c r="L18" s="71">
        <f>'AR INDONESIA'!K19</f>
        <v>1.0099857307259708</v>
      </c>
      <c r="M18" s="71">
        <f>'AR FILIPINA'!K40</f>
        <v>1.0481284773889312</v>
      </c>
      <c r="N18" s="71">
        <f>'AR MALAYSIA'!K39</f>
        <v>1.0390118046192911</v>
      </c>
    </row>
    <row r="19" spans="1:18" ht="15.75">
      <c r="A19" s="43" t="s">
        <v>24</v>
      </c>
      <c r="B19" s="44">
        <f>'AR INDONESIA'!I17</f>
        <v>8.0998910953866154</v>
      </c>
      <c r="C19" s="44">
        <f>'AR INDONESIA'!I39</f>
        <v>6.7061103700480658</v>
      </c>
      <c r="D19" s="43">
        <f>B15</f>
        <v>1.3474499296880962</v>
      </c>
      <c r="F19" s="71">
        <v>2017</v>
      </c>
      <c r="G19" s="71">
        <f>'AR INDONESIA'!AA20</f>
        <v>1.0165503401515907</v>
      </c>
      <c r="H19" s="71">
        <f>'AR FILIPINA'!K19</f>
        <v>0.97822892824696106</v>
      </c>
      <c r="I19" s="71">
        <f>'AR MALAYSIA'!K19</f>
        <v>0.93153467336347373</v>
      </c>
      <c r="K19" s="71">
        <v>2017</v>
      </c>
      <c r="L19" s="71">
        <f>'AR INDONESIA'!K20</f>
        <v>1.0088414095595422</v>
      </c>
      <c r="M19" s="71">
        <f>'AR FILIPINA'!K41</f>
        <v>1.0455955001408332</v>
      </c>
      <c r="N19" s="71">
        <f>'AR MALAYSIA'!K40</f>
        <v>1.0372829218934509</v>
      </c>
    </row>
    <row r="20" spans="1:18" ht="15.75">
      <c r="A20" s="43" t="s">
        <v>25</v>
      </c>
      <c r="B20" s="44">
        <f>'AR FILIPINA'!I16</f>
        <v>3.6432265323110244</v>
      </c>
      <c r="C20" s="44">
        <v>3.59</v>
      </c>
      <c r="D20" s="43">
        <f>C15</f>
        <v>116.33192069775401</v>
      </c>
      <c r="F20" s="71" t="s">
        <v>27</v>
      </c>
      <c r="G20" s="81">
        <f>AVERAGE(G4:G19)</f>
        <v>0.95024581162683086</v>
      </c>
      <c r="H20" s="81">
        <f t="shared" ref="H20:I20" si="1">AVERAGE(H4:H19)</f>
        <v>1.0044378258629034</v>
      </c>
      <c r="I20" s="81">
        <f t="shared" si="1"/>
        <v>1.0039156801003923</v>
      </c>
      <c r="K20" s="71" t="s">
        <v>27</v>
      </c>
      <c r="L20" s="81">
        <f>AVERAGE(L4:L19)</f>
        <v>1.2632910514042952</v>
      </c>
      <c r="M20" s="81">
        <f t="shared" ref="M20" si="2">AVERAGE(M4:M19)</f>
        <v>1.0127780163655158</v>
      </c>
      <c r="N20" s="81">
        <f t="shared" ref="N20" si="3">AVERAGE(N4:N19)</f>
        <v>0.98127596253796767</v>
      </c>
    </row>
    <row r="21" spans="1:18" ht="15.75">
      <c r="A21" s="43" t="s">
        <v>26</v>
      </c>
      <c r="B21" s="44">
        <f>'AR MALAYSIA'!I16</f>
        <v>-1.5684081803407994</v>
      </c>
      <c r="C21" s="44">
        <v>3.59</v>
      </c>
      <c r="D21" s="43">
        <f>D15</f>
        <v>116.33192069775401</v>
      </c>
    </row>
    <row r="22" spans="1:18" ht="16.5" thickBot="1">
      <c r="A22" s="45"/>
      <c r="B22" s="45"/>
      <c r="C22" s="45"/>
      <c r="D22" s="45"/>
      <c r="E22" s="45"/>
      <c r="F22" s="45"/>
      <c r="G22" s="45"/>
    </row>
    <row r="23" spans="1:18" ht="15.75" thickBot="1">
      <c r="F23" s="84" t="s">
        <v>28</v>
      </c>
      <c r="G23" s="86" t="s">
        <v>30</v>
      </c>
      <c r="H23" s="86"/>
      <c r="I23" s="86" t="s">
        <v>34</v>
      </c>
      <c r="J23" s="86"/>
      <c r="K23" s="86" t="s">
        <v>29</v>
      </c>
      <c r="L23" s="86"/>
      <c r="N23" s="51" t="s">
        <v>28</v>
      </c>
      <c r="O23" s="51" t="s">
        <v>35</v>
      </c>
      <c r="P23" s="51" t="s">
        <v>36</v>
      </c>
      <c r="Q23" s="51" t="s">
        <v>37</v>
      </c>
      <c r="R23" s="51" t="s">
        <v>38</v>
      </c>
    </row>
    <row r="24" spans="1:18" ht="15.75" thickBot="1">
      <c r="F24" s="85"/>
      <c r="G24" s="47">
        <v>151311</v>
      </c>
      <c r="H24" s="47">
        <v>151319</v>
      </c>
      <c r="I24" s="47">
        <v>151311</v>
      </c>
      <c r="J24" s="47">
        <v>151319</v>
      </c>
      <c r="K24" s="47">
        <v>151311</v>
      </c>
      <c r="L24" s="47">
        <v>151319</v>
      </c>
      <c r="N24" s="53" t="s">
        <v>24</v>
      </c>
      <c r="O24" s="55">
        <v>22.021599999999999</v>
      </c>
      <c r="P24" s="55">
        <v>2.1556000000000002</v>
      </c>
      <c r="Q24" s="53">
        <f>(O24*P24)/100</f>
        <v>0.47469760960000001</v>
      </c>
      <c r="R24" s="53">
        <v>1</v>
      </c>
    </row>
    <row r="25" spans="1:18">
      <c r="F25" s="46" t="s">
        <v>24</v>
      </c>
      <c r="G25" s="48">
        <v>12.5396</v>
      </c>
      <c r="H25" s="52">
        <v>2.1556000000000002</v>
      </c>
      <c r="I25" s="48">
        <v>8.6999999999999993</v>
      </c>
      <c r="J25" s="48">
        <v>14.97</v>
      </c>
      <c r="K25" s="48">
        <f>(G25+100)/(I25+100)</f>
        <v>1.0353229070837167</v>
      </c>
      <c r="L25" s="48">
        <f>(H25+100)/(J25+100)</f>
        <v>0.88854135861529104</v>
      </c>
      <c r="N25" s="53" t="s">
        <v>25</v>
      </c>
      <c r="O25" s="48">
        <v>14.9176</v>
      </c>
      <c r="P25" s="48">
        <v>14.9176</v>
      </c>
      <c r="Q25" s="53">
        <f t="shared" ref="Q25:Q26" si="4">(O25*P25)/100</f>
        <v>2.2253478975999998</v>
      </c>
      <c r="R25" s="53">
        <v>2</v>
      </c>
    </row>
    <row r="26" spans="1:18" ht="15.75" thickBot="1">
      <c r="F26" s="46" t="s">
        <v>25</v>
      </c>
      <c r="G26" s="48">
        <v>7.1086999999999998</v>
      </c>
      <c r="H26" s="48">
        <v>14.9176</v>
      </c>
      <c r="I26" s="48">
        <v>8.6999999999999993</v>
      </c>
      <c r="J26" s="48">
        <v>14.97</v>
      </c>
      <c r="K26" s="48">
        <f t="shared" ref="K26:K27" si="5">(G26+100)/(I26+100)</f>
        <v>0.98536062557497694</v>
      </c>
      <c r="L26" s="48">
        <f>(H26+100)/(J26+100)</f>
        <v>0.99954422892928585</v>
      </c>
      <c r="N26" s="54" t="s">
        <v>26</v>
      </c>
      <c r="O26" s="50">
        <v>15.6881</v>
      </c>
      <c r="P26" s="50">
        <v>15.6881</v>
      </c>
      <c r="Q26" s="53">
        <f t="shared" si="4"/>
        <v>2.4611648161000002</v>
      </c>
      <c r="R26" s="54">
        <v>3</v>
      </c>
    </row>
    <row r="27" spans="1:18" ht="15.75" thickBot="1">
      <c r="F27" s="49" t="s">
        <v>26</v>
      </c>
      <c r="G27" s="50">
        <v>5.4238</v>
      </c>
      <c r="H27" s="50">
        <v>15.6881</v>
      </c>
      <c r="I27" s="50">
        <v>8.6999999999999993</v>
      </c>
      <c r="J27" s="50">
        <v>14.97</v>
      </c>
      <c r="K27" s="48">
        <f t="shared" si="5"/>
        <v>0.96986016559337629</v>
      </c>
      <c r="L27" s="48">
        <f t="shared" ref="L27" si="6">(H27+100)/(J27+100)</f>
        <v>1.0062459772114465</v>
      </c>
    </row>
    <row r="28" spans="1:18" ht="15.75">
      <c r="N28" s="83" t="s">
        <v>28</v>
      </c>
      <c r="O28" s="58" t="s">
        <v>33</v>
      </c>
      <c r="P28" s="58"/>
      <c r="Q28" s="58"/>
    </row>
    <row r="29" spans="1:18" ht="15.75">
      <c r="N29" s="83"/>
      <c r="O29" s="43" t="s">
        <v>30</v>
      </c>
      <c r="P29" s="43" t="s">
        <v>31</v>
      </c>
      <c r="Q29" s="43" t="s">
        <v>29</v>
      </c>
    </row>
    <row r="30" spans="1:18" ht="15.75">
      <c r="N30" s="43" t="s">
        <v>24</v>
      </c>
      <c r="O30" s="44">
        <f>'AR INDONESIA'!Y22</f>
        <v>1.3938611188212193</v>
      </c>
      <c r="P30" s="44">
        <f>'AR INDONESIA'!W39</f>
        <v>0.35799485367282419</v>
      </c>
      <c r="Q30" s="43">
        <f>G20</f>
        <v>0.95024581162683086</v>
      </c>
    </row>
    <row r="31" spans="1:18" ht="15.75">
      <c r="N31" s="43" t="s">
        <v>25</v>
      </c>
      <c r="O31" s="44">
        <f>'AR FILIPINA'!I38</f>
        <v>5.7837548792534106</v>
      </c>
      <c r="P31" s="43">
        <v>16.61</v>
      </c>
      <c r="Q31" s="43">
        <f>H20</f>
        <v>1.0044378258629034</v>
      </c>
    </row>
    <row r="32" spans="1:18" ht="15.75">
      <c r="N32" s="43" t="s">
        <v>26</v>
      </c>
      <c r="O32" s="44">
        <f>'AR MALAYSIA'!I37</f>
        <v>4.6677381086268053</v>
      </c>
      <c r="P32" s="44">
        <v>16.61</v>
      </c>
      <c r="Q32" s="43">
        <f>I20</f>
        <v>1.0039156801003923</v>
      </c>
    </row>
  </sheetData>
  <mergeCells count="7">
    <mergeCell ref="B17:D17"/>
    <mergeCell ref="A17:A18"/>
    <mergeCell ref="N28:N29"/>
    <mergeCell ref="F23:F24"/>
    <mergeCell ref="G23:H23"/>
    <mergeCell ref="I23:J23"/>
    <mergeCell ref="K23:L2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G13" sqref="G13"/>
    </sheetView>
  </sheetViews>
  <sheetFormatPr defaultRowHeight="15"/>
  <sheetData>
    <row r="1" spans="1:5" ht="15.75" thickBot="1">
      <c r="A1" s="51" t="s">
        <v>28</v>
      </c>
      <c r="B1" s="51" t="s">
        <v>39</v>
      </c>
      <c r="C1" s="51" t="s">
        <v>36</v>
      </c>
      <c r="D1" s="51" t="s">
        <v>37</v>
      </c>
      <c r="E1" s="51" t="s">
        <v>38</v>
      </c>
    </row>
    <row r="2" spans="1:5">
      <c r="A2" s="53" t="s">
        <v>24</v>
      </c>
      <c r="B2" s="48">
        <v>409921</v>
      </c>
      <c r="C2" s="56">
        <v>2.1556000000000002</v>
      </c>
      <c r="D2" s="53">
        <f>(B2*C2)/100</f>
        <v>8836.2570760000017</v>
      </c>
      <c r="E2" s="53">
        <v>1</v>
      </c>
    </row>
    <row r="3" spans="1:5">
      <c r="A3" s="53" t="s">
        <v>25</v>
      </c>
      <c r="B3" s="48">
        <v>581707</v>
      </c>
      <c r="C3" s="56">
        <v>14.9176</v>
      </c>
      <c r="D3" s="53">
        <f>(B3*C3)/100</f>
        <v>86776.723431999999</v>
      </c>
      <c r="E3" s="53">
        <v>2</v>
      </c>
    </row>
    <row r="4" spans="1:5" ht="15.75" thickBot="1">
      <c r="A4" s="54" t="s">
        <v>26</v>
      </c>
      <c r="B4" s="50">
        <v>202533</v>
      </c>
      <c r="C4" s="57">
        <v>15.6881</v>
      </c>
      <c r="D4" s="53">
        <f>(B4*C4)/100</f>
        <v>31773.579572999999</v>
      </c>
      <c r="E4" s="54">
        <v>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N17"/>
  <sheetViews>
    <sheetView workbookViewId="0">
      <selection activeCell="E20" sqref="E20"/>
    </sheetView>
  </sheetViews>
  <sheetFormatPr defaultRowHeight="15"/>
  <cols>
    <col min="2" max="2" width="13" customWidth="1"/>
  </cols>
  <sheetData>
    <row r="2" spans="1:14">
      <c r="A2" s="37" t="s">
        <v>18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ht="18.75">
      <c r="A3" s="15" t="s">
        <v>0</v>
      </c>
      <c r="B3" s="15" t="s">
        <v>40</v>
      </c>
      <c r="C3" s="15" t="s">
        <v>2</v>
      </c>
      <c r="D3" s="16" t="s">
        <v>3</v>
      </c>
      <c r="E3" s="16" t="s">
        <v>4</v>
      </c>
      <c r="F3" s="16" t="s">
        <v>5</v>
      </c>
      <c r="G3" s="16" t="s">
        <v>6</v>
      </c>
      <c r="H3" s="16" t="s">
        <v>7</v>
      </c>
      <c r="I3" s="16" t="s">
        <v>8</v>
      </c>
      <c r="J3" s="28" t="s">
        <v>9</v>
      </c>
      <c r="K3" s="28" t="s">
        <v>19</v>
      </c>
      <c r="L3" s="28" t="s">
        <v>10</v>
      </c>
      <c r="M3" s="37"/>
      <c r="N3" s="37"/>
    </row>
    <row r="4" spans="1:14" ht="15.75">
      <c r="A4" s="17">
        <v>2005</v>
      </c>
      <c r="B4" s="38">
        <v>279672</v>
      </c>
      <c r="C4" s="18">
        <v>-1</v>
      </c>
      <c r="D4" s="26">
        <f>B4*C4</f>
        <v>-279672</v>
      </c>
      <c r="E4" s="19">
        <f>C4*C4</f>
        <v>1</v>
      </c>
      <c r="F4" s="10">
        <v>575534.1</v>
      </c>
      <c r="G4" s="12">
        <v>32681.62</v>
      </c>
      <c r="H4" s="21">
        <f>F4+(G4*C4)</f>
        <v>542852.48</v>
      </c>
      <c r="I4" s="30" t="s">
        <v>14</v>
      </c>
      <c r="J4" s="29"/>
      <c r="K4" s="27">
        <f>'AR INDONESIA'!J27</f>
        <v>89.910985950219015</v>
      </c>
      <c r="L4" s="37">
        <f>J4/K4</f>
        <v>0</v>
      </c>
      <c r="M4" s="37"/>
      <c r="N4" s="37"/>
    </row>
    <row r="5" spans="1:14" ht="15.75">
      <c r="A5" s="17">
        <v>2006</v>
      </c>
      <c r="B5" s="38">
        <v>399436</v>
      </c>
      <c r="C5" s="18">
        <v>-2</v>
      </c>
      <c r="D5" s="26">
        <f t="shared" ref="D5:D14" si="0">B5*C5</f>
        <v>-798872</v>
      </c>
      <c r="E5" s="19">
        <f t="shared" ref="E5:E14" si="1">C5*C5</f>
        <v>4</v>
      </c>
      <c r="F5" s="10">
        <v>575534.1</v>
      </c>
      <c r="G5" s="12">
        <v>32681.62</v>
      </c>
      <c r="H5" s="21">
        <f t="shared" ref="H5:H14" si="2">F5+(G5*C5)</f>
        <v>510170.86</v>
      </c>
      <c r="I5" s="20">
        <f>((H5-H4)/H4)*100</f>
        <v>-6.0203501326916653</v>
      </c>
      <c r="J5" s="13">
        <f>I5+100</f>
        <v>93.979649867308339</v>
      </c>
      <c r="K5" s="27">
        <f>'AR INDONESIA'!J28</f>
        <v>88.778889166520671</v>
      </c>
      <c r="L5" s="37">
        <f t="shared" ref="L5:L14" si="3">J5/K5</f>
        <v>1.0585810517524354</v>
      </c>
      <c r="M5" s="14" t="s">
        <v>5</v>
      </c>
      <c r="N5" s="14">
        <f>B17/13</f>
        <v>472838.46153846156</v>
      </c>
    </row>
    <row r="6" spans="1:14" ht="15.75">
      <c r="A6" s="17">
        <v>2007</v>
      </c>
      <c r="B6" s="38">
        <v>416790</v>
      </c>
      <c r="C6" s="18">
        <v>-3</v>
      </c>
      <c r="D6" s="26">
        <f t="shared" si="0"/>
        <v>-1250370</v>
      </c>
      <c r="E6" s="19">
        <f t="shared" si="1"/>
        <v>9</v>
      </c>
      <c r="F6" s="10">
        <v>575534.1</v>
      </c>
      <c r="G6" s="12">
        <v>32681.62</v>
      </c>
      <c r="H6" s="21">
        <f t="shared" si="2"/>
        <v>477489.24</v>
      </c>
      <c r="I6" s="20">
        <f t="shared" ref="I6:I14" si="4">((H6-H5)/H5)*100</f>
        <v>-6.4060146437999217</v>
      </c>
      <c r="J6" s="13">
        <f t="shared" ref="J6:J14" si="5">I6+100</f>
        <v>93.593985356200079</v>
      </c>
      <c r="K6" s="27">
        <f>'AR INDONESIA'!J29</f>
        <v>87.360609105581219</v>
      </c>
      <c r="L6" s="37">
        <f t="shared" si="3"/>
        <v>1.0713522526277879</v>
      </c>
      <c r="M6" s="14" t="s">
        <v>6</v>
      </c>
      <c r="N6" s="14">
        <f>D17/E17</f>
        <v>47415.572727272731</v>
      </c>
    </row>
    <row r="7" spans="1:14" ht="15.75">
      <c r="A7" s="17">
        <v>2008</v>
      </c>
      <c r="B7" s="38">
        <v>482754</v>
      </c>
      <c r="C7" s="18">
        <v>-4</v>
      </c>
      <c r="D7" s="26">
        <f t="shared" si="0"/>
        <v>-1931016</v>
      </c>
      <c r="E7" s="19">
        <f t="shared" si="1"/>
        <v>16</v>
      </c>
      <c r="F7" s="10">
        <v>575534.1</v>
      </c>
      <c r="G7" s="12">
        <v>32681.62</v>
      </c>
      <c r="H7" s="21">
        <f t="shared" si="2"/>
        <v>444807.62</v>
      </c>
      <c r="I7" s="20">
        <f t="shared" si="4"/>
        <v>-6.8444725581669639</v>
      </c>
      <c r="J7" s="13">
        <f t="shared" si="5"/>
        <v>93.15552744183303</v>
      </c>
      <c r="K7" s="27">
        <f>'AR INDONESIA'!J30</f>
        <v>85.531933643979983</v>
      </c>
      <c r="L7" s="37">
        <f t="shared" si="3"/>
        <v>1.089131549738904</v>
      </c>
      <c r="M7" s="37"/>
      <c r="N7" s="37"/>
    </row>
    <row r="8" spans="1:14" ht="15.75">
      <c r="A8" s="17">
        <v>2009</v>
      </c>
      <c r="B8" s="39">
        <v>402112</v>
      </c>
      <c r="C8" s="18">
        <v>-5</v>
      </c>
      <c r="D8" s="26">
        <f t="shared" si="0"/>
        <v>-2010560</v>
      </c>
      <c r="E8" s="19">
        <f t="shared" si="1"/>
        <v>25</v>
      </c>
      <c r="F8" s="10">
        <v>575534.1</v>
      </c>
      <c r="G8" s="12">
        <v>32681.62</v>
      </c>
      <c r="H8" s="21">
        <f t="shared" si="2"/>
        <v>412126</v>
      </c>
      <c r="I8" s="20">
        <f t="shared" si="4"/>
        <v>-7.3473606409890175</v>
      </c>
      <c r="J8" s="13">
        <f t="shared" si="5"/>
        <v>92.652639359010976</v>
      </c>
      <c r="K8" s="27">
        <f>'AR INDONESIA'!J31</f>
        <v>83.084602744698572</v>
      </c>
      <c r="L8" s="37">
        <f t="shared" si="3"/>
        <v>1.1151601656411954</v>
      </c>
      <c r="M8" s="37"/>
      <c r="N8" s="37"/>
    </row>
    <row r="9" spans="1:14" ht="15.75">
      <c r="A9" s="17">
        <v>2010</v>
      </c>
      <c r="B9" s="38">
        <v>508160</v>
      </c>
      <c r="C9" s="18">
        <v>0</v>
      </c>
      <c r="D9" s="26">
        <f t="shared" si="0"/>
        <v>0</v>
      </c>
      <c r="E9" s="19">
        <f t="shared" si="1"/>
        <v>0</v>
      </c>
      <c r="F9" s="10">
        <v>575534.1</v>
      </c>
      <c r="G9" s="12">
        <v>32681.62</v>
      </c>
      <c r="H9" s="21">
        <f t="shared" si="2"/>
        <v>575534.1</v>
      </c>
      <c r="I9" s="20">
        <f t="shared" si="4"/>
        <v>39.650034212837816</v>
      </c>
      <c r="J9" s="13">
        <f t="shared" si="5"/>
        <v>139.65003421283782</v>
      </c>
      <c r="K9" s="27">
        <f>'AR INDONESIA'!J32</f>
        <v>79.640755691786978</v>
      </c>
      <c r="L9" s="37">
        <f t="shared" si="3"/>
        <v>1.7534996120992277</v>
      </c>
      <c r="M9" s="37"/>
      <c r="N9" s="37"/>
    </row>
    <row r="10" spans="1:14" ht="15.75">
      <c r="A10" s="17">
        <v>2011</v>
      </c>
      <c r="B10" s="38">
        <v>665063</v>
      </c>
      <c r="C10" s="18">
        <v>1</v>
      </c>
      <c r="D10" s="26">
        <f t="shared" si="0"/>
        <v>665063</v>
      </c>
      <c r="E10" s="19">
        <f t="shared" si="1"/>
        <v>1</v>
      </c>
      <c r="F10" s="10">
        <v>575534.1</v>
      </c>
      <c r="G10" s="12">
        <v>32681.62</v>
      </c>
      <c r="H10" s="21">
        <f t="shared" si="2"/>
        <v>608215.72</v>
      </c>
      <c r="I10" s="20">
        <f t="shared" si="4"/>
        <v>5.6784854277096697</v>
      </c>
      <c r="J10" s="13">
        <f t="shared" si="5"/>
        <v>105.67848542770967</v>
      </c>
      <c r="K10" s="27">
        <f>'AR INDONESIA'!J33</f>
        <v>74.436148764077387</v>
      </c>
      <c r="L10" s="37">
        <f t="shared" si="3"/>
        <v>1.4197199503517264</v>
      </c>
      <c r="M10" s="37"/>
      <c r="N10" s="37"/>
    </row>
    <row r="11" spans="1:14" ht="15.75">
      <c r="A11" s="17">
        <v>2012</v>
      </c>
      <c r="B11" s="38">
        <v>407789</v>
      </c>
      <c r="C11" s="18">
        <v>2</v>
      </c>
      <c r="D11" s="26">
        <f t="shared" si="0"/>
        <v>815578</v>
      </c>
      <c r="E11" s="19">
        <f t="shared" si="1"/>
        <v>4</v>
      </c>
      <c r="F11" s="10">
        <v>575534.1</v>
      </c>
      <c r="G11" s="12">
        <v>32681.62</v>
      </c>
      <c r="H11" s="21">
        <f t="shared" si="2"/>
        <v>640897.34</v>
      </c>
      <c r="I11" s="20">
        <f t="shared" si="4"/>
        <v>5.3733599651123782</v>
      </c>
      <c r="J11" s="13">
        <f t="shared" si="5"/>
        <v>105.37335996511237</v>
      </c>
      <c r="K11" s="27">
        <f>'AR INDONESIA'!J34</f>
        <v>374.74662953825077</v>
      </c>
      <c r="L11" s="37">
        <f t="shared" si="3"/>
        <v>0.28118561091516581</v>
      </c>
      <c r="M11" s="37"/>
      <c r="N11" s="37"/>
    </row>
    <row r="12" spans="1:14" ht="15.75">
      <c r="A12" s="17">
        <v>2013</v>
      </c>
      <c r="B12" s="38">
        <v>978801</v>
      </c>
      <c r="C12" s="18">
        <v>3</v>
      </c>
      <c r="D12" s="26">
        <f t="shared" si="0"/>
        <v>2936403</v>
      </c>
      <c r="E12" s="19">
        <f t="shared" si="1"/>
        <v>9</v>
      </c>
      <c r="F12" s="10">
        <v>575534.1</v>
      </c>
      <c r="G12" s="12">
        <v>32681.62</v>
      </c>
      <c r="H12" s="21">
        <f t="shared" si="2"/>
        <v>673578.96</v>
      </c>
      <c r="I12" s="20">
        <f t="shared" si="4"/>
        <v>5.0993533535339681</v>
      </c>
      <c r="J12" s="13">
        <f t="shared" si="5"/>
        <v>105.09935335353397</v>
      </c>
      <c r="K12" s="27">
        <f>'AR INDONESIA'!J35</f>
        <v>109.16441296205863</v>
      </c>
      <c r="L12" s="37">
        <f t="shared" si="3"/>
        <v>0.96276204398279941</v>
      </c>
      <c r="M12" s="37"/>
      <c r="N12" s="37"/>
    </row>
    <row r="13" spans="1:14" ht="15.75">
      <c r="A13" s="17">
        <v>2014</v>
      </c>
      <c r="B13" s="38">
        <v>962456</v>
      </c>
      <c r="C13" s="18">
        <v>4</v>
      </c>
      <c r="D13" s="26">
        <f t="shared" si="0"/>
        <v>3849824</v>
      </c>
      <c r="E13" s="19">
        <f t="shared" si="1"/>
        <v>16</v>
      </c>
      <c r="F13" s="10">
        <v>575534.1</v>
      </c>
      <c r="G13" s="12">
        <v>32681.62</v>
      </c>
      <c r="H13" s="21">
        <f t="shared" si="2"/>
        <v>706260.58</v>
      </c>
      <c r="I13" s="20">
        <f t="shared" si="4"/>
        <v>4.8519359927750711</v>
      </c>
      <c r="J13" s="13">
        <f t="shared" si="5"/>
        <v>104.85193599277507</v>
      </c>
      <c r="K13" s="27">
        <f>'AR INDONESIA'!J36</f>
        <v>108.39505541539791</v>
      </c>
      <c r="L13" s="37">
        <f t="shared" si="3"/>
        <v>0.96731290547299698</v>
      </c>
      <c r="M13" s="37"/>
      <c r="N13" s="37"/>
    </row>
    <row r="14" spans="1:14" ht="15.75">
      <c r="A14" s="17">
        <v>2015</v>
      </c>
      <c r="B14" s="38">
        <v>643867</v>
      </c>
      <c r="C14" s="18">
        <v>5</v>
      </c>
      <c r="D14" s="26">
        <f t="shared" si="0"/>
        <v>3219335</v>
      </c>
      <c r="E14" s="19">
        <f t="shared" si="1"/>
        <v>25</v>
      </c>
      <c r="F14" s="10">
        <v>575534.1</v>
      </c>
      <c r="G14" s="12">
        <v>32681.62</v>
      </c>
      <c r="H14" s="21">
        <f t="shared" si="2"/>
        <v>738942.2</v>
      </c>
      <c r="I14" s="20">
        <f t="shared" si="4"/>
        <v>4.6274166965399646</v>
      </c>
      <c r="J14" s="13">
        <f t="shared" si="5"/>
        <v>104.62741669653997</v>
      </c>
      <c r="K14" s="27">
        <f>'AR INDONESIA'!J37</f>
        <v>107.74486934226464</v>
      </c>
      <c r="L14" s="37">
        <f t="shared" si="3"/>
        <v>0.97106634715179152</v>
      </c>
      <c r="M14" s="37"/>
      <c r="N14" s="37"/>
    </row>
    <row r="15" spans="1:14" ht="15.75">
      <c r="A15" s="17"/>
      <c r="B15" s="38"/>
      <c r="C15" s="18"/>
      <c r="D15" s="26"/>
      <c r="E15" s="19"/>
      <c r="F15" s="10"/>
      <c r="G15" s="12"/>
      <c r="H15" s="21"/>
      <c r="I15" s="20"/>
      <c r="J15" s="13"/>
      <c r="K15" s="27"/>
      <c r="L15" s="37"/>
      <c r="M15" s="37"/>
      <c r="N15" s="37"/>
    </row>
    <row r="16" spans="1:14" ht="15.75">
      <c r="A16" s="17"/>
      <c r="B16" s="39"/>
      <c r="C16" s="18"/>
      <c r="D16" s="26"/>
      <c r="E16" s="19"/>
      <c r="F16" s="10"/>
      <c r="G16" s="12"/>
      <c r="H16" s="21"/>
      <c r="I16" s="20"/>
      <c r="J16" s="13"/>
      <c r="K16" s="27"/>
      <c r="L16" s="37"/>
      <c r="M16" s="37"/>
      <c r="N16" s="37"/>
    </row>
    <row r="17" spans="1:14" ht="15.75">
      <c r="A17" s="22" t="s">
        <v>11</v>
      </c>
      <c r="B17" s="25">
        <f>SUM(B4:B16)</f>
        <v>6146900</v>
      </c>
      <c r="C17" s="25">
        <f t="shared" ref="C17:E17" si="6">SUM(C4:C16)</f>
        <v>0</v>
      </c>
      <c r="D17" s="25">
        <f t="shared" si="6"/>
        <v>5215713</v>
      </c>
      <c r="E17" s="25">
        <f t="shared" si="6"/>
        <v>110</v>
      </c>
      <c r="F17" s="20"/>
      <c r="G17" s="27"/>
      <c r="H17" s="23"/>
      <c r="I17" s="9">
        <f>AVERAGE(I5:I16)</f>
        <v>3.8662387672861298</v>
      </c>
      <c r="J17" s="9">
        <f t="shared" ref="J17:L17" si="7">AVERAGE(J5:J16)</f>
        <v>103.86623876728613</v>
      </c>
      <c r="K17" s="9">
        <f t="shared" si="7"/>
        <v>119.88839063746165</v>
      </c>
      <c r="L17" s="9">
        <f t="shared" si="7"/>
        <v>1.0689771489734032</v>
      </c>
      <c r="M17" s="37"/>
      <c r="N17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AR INDONESIA</vt:lpstr>
      <vt:lpstr>AR FILIPINA</vt:lpstr>
      <vt:lpstr>AR MALAYSIA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8.1</dc:creator>
  <cp:lastModifiedBy>ACER</cp:lastModifiedBy>
  <dcterms:created xsi:type="dcterms:W3CDTF">2016-07-28T06:23:41Z</dcterms:created>
  <dcterms:modified xsi:type="dcterms:W3CDTF">2020-08-05T07:59:17Z</dcterms:modified>
</cp:coreProperties>
</file>